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workbookProtection workbookPassword="9D0E" lockStructure="1"/>
  <bookViews>
    <workbookView xWindow="0" yWindow="60" windowWidth="20370" windowHeight="11760" activeTab="7"/>
  </bookViews>
  <sheets>
    <sheet name="Lisez-moi" sheetId="3" r:id="rId1"/>
    <sheet name="21 sections" sheetId="1" state="hidden" r:id="rId2"/>
    <sheet name="88 divisions" sheetId="2" state="hidden" r:id="rId3"/>
    <sheet name="88 div moy pond" sheetId="7" state="hidden" r:id="rId4"/>
    <sheet name="Recherche par NAF" sheetId="5" state="hidden" r:id="rId5"/>
    <sheet name="Rech par NAF moy pondérées" sheetId="6" state="hidden" r:id="rId6"/>
    <sheet name="NAF732_NA88" sheetId="4" state="hidden" r:id="rId7"/>
    <sheet name="Fiche de résultats" sheetId="8" r:id="rId8"/>
    <sheet name="Fiche de résultats moy pond" sheetId="9" state="hidden" r:id="rId9"/>
    <sheet name="Fiche de résultats moy pond (2" sheetId="10" state="hidden" r:id="rId10"/>
  </sheets>
  <definedNames>
    <definedName name="_xlnm.Print_Area" localSheetId="1">'21 sections'!$A$2:$AF$22</definedName>
    <definedName name="_xlnm.Print_Area" localSheetId="7">'Fiche de résultats'!$A$1:$G$56</definedName>
  </definedNames>
  <calcPr calcId="145621"/>
</workbook>
</file>

<file path=xl/calcChain.xml><?xml version="1.0" encoding="utf-8"?>
<calcChain xmlns="http://schemas.openxmlformats.org/spreadsheetml/2006/main">
  <c r="C9" i="9" l="1"/>
  <c r="Q55" i="2" l="1"/>
  <c r="X47" i="2"/>
  <c r="AE13" i="2"/>
  <c r="AE12" i="2"/>
  <c r="AE9" i="2"/>
  <c r="A55" i="10" l="1"/>
  <c r="E41" i="10"/>
  <c r="E39" i="10"/>
  <c r="E37" i="10"/>
  <c r="C9" i="10"/>
  <c r="A15" i="10" s="1"/>
  <c r="G57" i="2"/>
  <c r="A4" i="6" l="1"/>
  <c r="B4" i="6" s="1"/>
  <c r="G56" i="2"/>
  <c r="A4" i="5"/>
  <c r="G23" i="7" l="1"/>
  <c r="G18" i="7"/>
  <c r="A55" i="9"/>
  <c r="A55" i="8" l="1"/>
  <c r="C9" i="8" l="1"/>
  <c r="B4" i="5" l="1"/>
  <c r="B9" i="5"/>
  <c r="A46" i="8" l="1"/>
  <c r="B10" i="5"/>
  <c r="B11" i="5" s="1"/>
  <c r="A46" i="10" l="1"/>
  <c r="A46" i="9"/>
  <c r="B9" i="6"/>
  <c r="B11" i="6" s="1"/>
  <c r="B10" i="6"/>
  <c r="AD87" i="7" l="1"/>
  <c r="AC87" i="7"/>
  <c r="AE87" i="7" s="1"/>
  <c r="W87" i="7"/>
  <c r="V87" i="7"/>
  <c r="X87" i="7" s="1"/>
  <c r="P87" i="7"/>
  <c r="O87" i="7"/>
  <c r="Q87" i="7" s="1"/>
  <c r="H87" i="7"/>
  <c r="G87" i="7"/>
  <c r="I87" i="7" s="1"/>
  <c r="AD86" i="7"/>
  <c r="AC86" i="7"/>
  <c r="AE86" i="7" s="1"/>
  <c r="W86" i="7"/>
  <c r="V86" i="7"/>
  <c r="X86" i="7" s="1"/>
  <c r="P86" i="7"/>
  <c r="O86" i="7"/>
  <c r="Q86" i="7" s="1"/>
  <c r="H86" i="7"/>
  <c r="G86" i="7"/>
  <c r="I86" i="7" s="1"/>
  <c r="AD85" i="7"/>
  <c r="AC85" i="7"/>
  <c r="AE85" i="7" s="1"/>
  <c r="W85" i="7"/>
  <c r="V85" i="7"/>
  <c r="X85" i="7" s="1"/>
  <c r="P85" i="7"/>
  <c r="O85" i="7"/>
  <c r="Q85" i="7" s="1"/>
  <c r="H85" i="7"/>
  <c r="G85" i="7"/>
  <c r="I85" i="7" s="1"/>
  <c r="AD84" i="7"/>
  <c r="AC84" i="7"/>
  <c r="AE84" i="7" s="1"/>
  <c r="W84" i="7"/>
  <c r="V84" i="7"/>
  <c r="X84" i="7" s="1"/>
  <c r="P84" i="7"/>
  <c r="O84" i="7"/>
  <c r="Q84" i="7" s="1"/>
  <c r="H84" i="7"/>
  <c r="G84" i="7"/>
  <c r="I84" i="7" s="1"/>
  <c r="AF83" i="7"/>
  <c r="AE83" i="7"/>
  <c r="AD83" i="7"/>
  <c r="AC83" i="7"/>
  <c r="W83" i="7"/>
  <c r="V83" i="7"/>
  <c r="X83" i="7" s="1"/>
  <c r="P83" i="7"/>
  <c r="O83" i="7"/>
  <c r="Q83" i="7" s="1"/>
  <c r="H83" i="7"/>
  <c r="G83" i="7"/>
  <c r="I83" i="7" s="1"/>
  <c r="AD82" i="7"/>
  <c r="AC82" i="7"/>
  <c r="AE82" i="7" s="1"/>
  <c r="W82" i="7"/>
  <c r="V82" i="7"/>
  <c r="X82" i="7" s="1"/>
  <c r="P82" i="7"/>
  <c r="O82" i="7"/>
  <c r="Q82" i="7" s="1"/>
  <c r="H82" i="7"/>
  <c r="G82" i="7"/>
  <c r="I82" i="7" s="1"/>
  <c r="AF81" i="7"/>
  <c r="AE81" i="7"/>
  <c r="AD81" i="7"/>
  <c r="AC81" i="7"/>
  <c r="W81" i="7"/>
  <c r="V81" i="7"/>
  <c r="X81" i="7" s="1"/>
  <c r="P81" i="7"/>
  <c r="O81" i="7"/>
  <c r="Q81" i="7" s="1"/>
  <c r="H81" i="7"/>
  <c r="G81" i="7"/>
  <c r="I81" i="7" s="1"/>
  <c r="AD80" i="7"/>
  <c r="AC80" i="7"/>
  <c r="AE80" i="7" s="1"/>
  <c r="W80" i="7"/>
  <c r="V80" i="7"/>
  <c r="X80" i="7" s="1"/>
  <c r="P80" i="7"/>
  <c r="O80" i="7"/>
  <c r="Q80" i="7" s="1"/>
  <c r="H80" i="7"/>
  <c r="G80" i="7"/>
  <c r="I80" i="7" s="1"/>
  <c r="AD79" i="7"/>
  <c r="AC79" i="7"/>
  <c r="AE79" i="7" s="1"/>
  <c r="W79" i="7"/>
  <c r="V79" i="7"/>
  <c r="X79" i="7" s="1"/>
  <c r="P79" i="7"/>
  <c r="O79" i="7"/>
  <c r="Q79" i="7" s="1"/>
  <c r="H79" i="7"/>
  <c r="G79" i="7"/>
  <c r="I79" i="7" s="1"/>
  <c r="AD78" i="7"/>
  <c r="AC78" i="7"/>
  <c r="AE78" i="7" s="1"/>
  <c r="W78" i="7"/>
  <c r="V78" i="7"/>
  <c r="X78" i="7" s="1"/>
  <c r="P78" i="7"/>
  <c r="O78" i="7"/>
  <c r="H78" i="7"/>
  <c r="G78" i="7"/>
  <c r="I78" i="7" s="1"/>
  <c r="AD77" i="7"/>
  <c r="AC77" i="7"/>
  <c r="W77" i="7"/>
  <c r="V77" i="7"/>
  <c r="X77" i="7" s="1"/>
  <c r="P77" i="7"/>
  <c r="O77" i="7"/>
  <c r="H77" i="7"/>
  <c r="G77" i="7"/>
  <c r="I77" i="7" s="1"/>
  <c r="AD76" i="7"/>
  <c r="AC76" i="7"/>
  <c r="W76" i="7"/>
  <c r="V76" i="7"/>
  <c r="X76" i="7" s="1"/>
  <c r="P76" i="7"/>
  <c r="O76" i="7"/>
  <c r="H76" i="7"/>
  <c r="G76" i="7"/>
  <c r="I76" i="7" s="1"/>
  <c r="AD75" i="7"/>
  <c r="AC75" i="7"/>
  <c r="W75" i="7"/>
  <c r="V75" i="7"/>
  <c r="X75" i="7" s="1"/>
  <c r="P75" i="7"/>
  <c r="O75" i="7"/>
  <c r="H75" i="7"/>
  <c r="G75" i="7"/>
  <c r="I75" i="7" s="1"/>
  <c r="AD74" i="7"/>
  <c r="AC74" i="7"/>
  <c r="W74" i="7"/>
  <c r="V74" i="7"/>
  <c r="X74" i="7" s="1"/>
  <c r="P74" i="7"/>
  <c r="O74" i="7"/>
  <c r="H74" i="7"/>
  <c r="G74" i="7"/>
  <c r="I74" i="7" s="1"/>
  <c r="AD73" i="7"/>
  <c r="AC73" i="7"/>
  <c r="W73" i="7"/>
  <c r="V73" i="7"/>
  <c r="X73" i="7" s="1"/>
  <c r="P73" i="7"/>
  <c r="O73" i="7"/>
  <c r="H73" i="7"/>
  <c r="G73" i="7"/>
  <c r="I73" i="7" s="1"/>
  <c r="AF72" i="7"/>
  <c r="AE72" i="7"/>
  <c r="AD72" i="7"/>
  <c r="AC72" i="7"/>
  <c r="W72" i="7"/>
  <c r="V72" i="7"/>
  <c r="P72" i="7"/>
  <c r="O72" i="7"/>
  <c r="Q72" i="7" s="1"/>
  <c r="H72" i="7"/>
  <c r="G72" i="7"/>
  <c r="AD71" i="7"/>
  <c r="AC71" i="7"/>
  <c r="AE71" i="7" s="1"/>
  <c r="W71" i="7"/>
  <c r="V71" i="7"/>
  <c r="P71" i="7"/>
  <c r="O71" i="7"/>
  <c r="Q71" i="7" s="1"/>
  <c r="H71" i="7"/>
  <c r="G71" i="7"/>
  <c r="AD70" i="7"/>
  <c r="AC70" i="7"/>
  <c r="AE70" i="7" s="1"/>
  <c r="W70" i="7"/>
  <c r="V70" i="7"/>
  <c r="P70" i="7"/>
  <c r="O70" i="7"/>
  <c r="Q70" i="7" s="1"/>
  <c r="H70" i="7"/>
  <c r="G70" i="7"/>
  <c r="AF69" i="7"/>
  <c r="AE69" i="7"/>
  <c r="AD69" i="7"/>
  <c r="AC69" i="7"/>
  <c r="W69" i="7"/>
  <c r="V69" i="7"/>
  <c r="X69" i="7" s="1"/>
  <c r="P69" i="7"/>
  <c r="O69" i="7"/>
  <c r="H69" i="7"/>
  <c r="G69" i="7"/>
  <c r="I69" i="7" s="1"/>
  <c r="AF68" i="7"/>
  <c r="AE68" i="7"/>
  <c r="AD68" i="7"/>
  <c r="AC68" i="7"/>
  <c r="W68" i="7"/>
  <c r="V68" i="7"/>
  <c r="P68" i="7"/>
  <c r="O68" i="7"/>
  <c r="Q68" i="7" s="1"/>
  <c r="H68" i="7"/>
  <c r="G68" i="7"/>
  <c r="AD67" i="7"/>
  <c r="AC67" i="7"/>
  <c r="AE67" i="7" s="1"/>
  <c r="W67" i="7"/>
  <c r="V67" i="7"/>
  <c r="P67" i="7"/>
  <c r="O67" i="7"/>
  <c r="Q67" i="7" s="1"/>
  <c r="H67" i="7"/>
  <c r="G67" i="7"/>
  <c r="AD66" i="7"/>
  <c r="AC66" i="7"/>
  <c r="AE66" i="7" s="1"/>
  <c r="W66" i="7"/>
  <c r="V66" i="7"/>
  <c r="P66" i="7"/>
  <c r="O66" i="7"/>
  <c r="Q66" i="7" s="1"/>
  <c r="H66" i="7"/>
  <c r="G66" i="7"/>
  <c r="AD65" i="7"/>
  <c r="AC65" i="7"/>
  <c r="AE65" i="7" s="1"/>
  <c r="W65" i="7"/>
  <c r="V65" i="7"/>
  <c r="P65" i="7"/>
  <c r="O65" i="7"/>
  <c r="Q65" i="7" s="1"/>
  <c r="H65" i="7"/>
  <c r="G65" i="7"/>
  <c r="AD64" i="7"/>
  <c r="AC64" i="7"/>
  <c r="AE64" i="7" s="1"/>
  <c r="W64" i="7"/>
  <c r="V64" i="7"/>
  <c r="P64" i="7"/>
  <c r="O64" i="7"/>
  <c r="Q64" i="7" s="1"/>
  <c r="H64" i="7"/>
  <c r="G64" i="7"/>
  <c r="AD63" i="7"/>
  <c r="AC63" i="7"/>
  <c r="AE63" i="7" s="1"/>
  <c r="W63" i="7"/>
  <c r="V63" i="7"/>
  <c r="P63" i="7"/>
  <c r="O63" i="7"/>
  <c r="Q63" i="7" s="1"/>
  <c r="H63" i="7"/>
  <c r="G63" i="7"/>
  <c r="AD62" i="7"/>
  <c r="AC62" i="7"/>
  <c r="AE62" i="7" s="1"/>
  <c r="W62" i="7"/>
  <c r="V62" i="7"/>
  <c r="P62" i="7"/>
  <c r="O62" i="7"/>
  <c r="Q62" i="7" s="1"/>
  <c r="H62" i="7"/>
  <c r="G62" i="7"/>
  <c r="AD61" i="7"/>
  <c r="AC61" i="7"/>
  <c r="AE61" i="7" s="1"/>
  <c r="W61" i="7"/>
  <c r="V61" i="7"/>
  <c r="P61" i="7"/>
  <c r="O61" i="7"/>
  <c r="Q61" i="7" s="1"/>
  <c r="H61" i="7"/>
  <c r="G61" i="7"/>
  <c r="AD60" i="7"/>
  <c r="AC60" i="7"/>
  <c r="AE60" i="7" s="1"/>
  <c r="W60" i="7"/>
  <c r="V60" i="7"/>
  <c r="P60" i="7"/>
  <c r="O60" i="7"/>
  <c r="Q60" i="7" s="1"/>
  <c r="H60" i="7"/>
  <c r="G60" i="7"/>
  <c r="AD59" i="7"/>
  <c r="AC59" i="7"/>
  <c r="AE59" i="7" s="1"/>
  <c r="W59" i="7"/>
  <c r="V59" i="7"/>
  <c r="P59" i="7"/>
  <c r="O59" i="7"/>
  <c r="Q59" i="7" s="1"/>
  <c r="H59" i="7"/>
  <c r="G59" i="7"/>
  <c r="AD58" i="7"/>
  <c r="AC58" i="7"/>
  <c r="AE58" i="7" s="1"/>
  <c r="W58" i="7"/>
  <c r="V58" i="7"/>
  <c r="P58" i="7"/>
  <c r="O58" i="7"/>
  <c r="Q58" i="7" s="1"/>
  <c r="H58" i="7"/>
  <c r="G58" i="7"/>
  <c r="AD57" i="7"/>
  <c r="AC57" i="7"/>
  <c r="AE57" i="7" s="1"/>
  <c r="W57" i="7"/>
  <c r="V57" i="7"/>
  <c r="P57" i="7"/>
  <c r="O57" i="7"/>
  <c r="Q57" i="7" s="1"/>
  <c r="H57" i="7"/>
  <c r="G57" i="7"/>
  <c r="AD56" i="7"/>
  <c r="AC56" i="7"/>
  <c r="AE56" i="7" s="1"/>
  <c r="W56" i="7"/>
  <c r="V56" i="7"/>
  <c r="X56" i="7" s="1"/>
  <c r="P56" i="7"/>
  <c r="O56" i="7"/>
  <c r="Q56" i="7" s="1"/>
  <c r="H56" i="7"/>
  <c r="G56" i="7"/>
  <c r="I56" i="7" s="1"/>
  <c r="AF55" i="7"/>
  <c r="AE55" i="7"/>
  <c r="AD55" i="7"/>
  <c r="AC55" i="7"/>
  <c r="W55" i="7"/>
  <c r="V55" i="7"/>
  <c r="X55" i="7" s="1"/>
  <c r="R55" i="7"/>
  <c r="Q55" i="7"/>
  <c r="P55" i="7"/>
  <c r="O55" i="7"/>
  <c r="H55" i="7"/>
  <c r="G55" i="7"/>
  <c r="I55" i="7" s="1"/>
  <c r="AF54" i="7"/>
  <c r="AE54" i="7"/>
  <c r="AD54" i="7"/>
  <c r="AC54" i="7"/>
  <c r="W54" i="7"/>
  <c r="V54" i="7"/>
  <c r="X54" i="7" s="1"/>
  <c r="P54" i="7"/>
  <c r="O54" i="7"/>
  <c r="Q54" i="7" s="1"/>
  <c r="H54" i="7"/>
  <c r="G54" i="7"/>
  <c r="I54" i="7" s="1"/>
  <c r="AD53" i="7"/>
  <c r="AC53" i="7"/>
  <c r="AE53" i="7" s="1"/>
  <c r="W53" i="7"/>
  <c r="V53" i="7"/>
  <c r="X53" i="7" s="1"/>
  <c r="P53" i="7"/>
  <c r="O53" i="7"/>
  <c r="Q53" i="7" s="1"/>
  <c r="H53" i="7"/>
  <c r="G53" i="7"/>
  <c r="I53" i="7" s="1"/>
  <c r="AD52" i="7"/>
  <c r="AC52" i="7"/>
  <c r="AE52" i="7" s="1"/>
  <c r="W52" i="7"/>
  <c r="V52" i="7"/>
  <c r="X52" i="7" s="1"/>
  <c r="P52" i="7"/>
  <c r="O52" i="7"/>
  <c r="Q52" i="7" s="1"/>
  <c r="H52" i="7"/>
  <c r="G52" i="7"/>
  <c r="I52" i="7" s="1"/>
  <c r="AD51" i="7"/>
  <c r="AC51" i="7"/>
  <c r="AE51" i="7" s="1"/>
  <c r="W51" i="7"/>
  <c r="V51" i="7"/>
  <c r="X51" i="7" s="1"/>
  <c r="P51" i="7"/>
  <c r="O51" i="7"/>
  <c r="Q51" i="7" s="1"/>
  <c r="H51" i="7"/>
  <c r="G51" i="7"/>
  <c r="I51" i="7" s="1"/>
  <c r="AF50" i="7"/>
  <c r="AE50" i="7"/>
  <c r="AD50" i="7"/>
  <c r="AC50" i="7"/>
  <c r="W50" i="7"/>
  <c r="V50" i="7"/>
  <c r="X50" i="7" s="1"/>
  <c r="P50" i="7"/>
  <c r="O50" i="7"/>
  <c r="Q50" i="7" s="1"/>
  <c r="H50" i="7"/>
  <c r="G50" i="7"/>
  <c r="I50" i="7" s="1"/>
  <c r="AD49" i="7"/>
  <c r="AC49" i="7"/>
  <c r="AE49" i="7" s="1"/>
  <c r="W49" i="7"/>
  <c r="V49" i="7"/>
  <c r="X49" i="7" s="1"/>
  <c r="P49" i="7"/>
  <c r="O49" i="7"/>
  <c r="Q49" i="7" s="1"/>
  <c r="H49" i="7"/>
  <c r="G49" i="7"/>
  <c r="I49" i="7" s="1"/>
  <c r="AD48" i="7"/>
  <c r="AC48" i="7"/>
  <c r="AE48" i="7" s="1"/>
  <c r="W48" i="7"/>
  <c r="V48" i="7"/>
  <c r="X48" i="7" s="1"/>
  <c r="P48" i="7"/>
  <c r="O48" i="7"/>
  <c r="Q48" i="7" s="1"/>
  <c r="H48" i="7"/>
  <c r="G48" i="7"/>
  <c r="I48" i="7" s="1"/>
  <c r="AF47" i="7"/>
  <c r="AE47" i="7"/>
  <c r="AD47" i="7"/>
  <c r="AC47" i="7"/>
  <c r="Y47" i="7"/>
  <c r="X47" i="7"/>
  <c r="W47" i="7"/>
  <c r="V47" i="7"/>
  <c r="P47" i="7"/>
  <c r="O47" i="7"/>
  <c r="Q47" i="7" s="1"/>
  <c r="H47" i="7"/>
  <c r="G47" i="7"/>
  <c r="I47" i="7" s="1"/>
  <c r="AD46" i="7"/>
  <c r="AC46" i="7"/>
  <c r="AE46" i="7" s="1"/>
  <c r="W46" i="7"/>
  <c r="V46" i="7"/>
  <c r="X46" i="7" s="1"/>
  <c r="P46" i="7"/>
  <c r="O46" i="7"/>
  <c r="Q46" i="7" s="1"/>
  <c r="H46" i="7"/>
  <c r="G46" i="7"/>
  <c r="I46" i="7" s="1"/>
  <c r="AD45" i="7"/>
  <c r="AC45" i="7"/>
  <c r="AE45" i="7" s="1"/>
  <c r="W45" i="7"/>
  <c r="V45" i="7"/>
  <c r="X45" i="7" s="1"/>
  <c r="P45" i="7"/>
  <c r="O45" i="7"/>
  <c r="Q45" i="7" s="1"/>
  <c r="H45" i="7"/>
  <c r="G45" i="7"/>
  <c r="I45" i="7" s="1"/>
  <c r="AD44" i="7"/>
  <c r="AC44" i="7"/>
  <c r="AE44" i="7" s="1"/>
  <c r="W44" i="7"/>
  <c r="V44" i="7"/>
  <c r="X44" i="7" s="1"/>
  <c r="P44" i="7"/>
  <c r="O44" i="7"/>
  <c r="Q44" i="7" s="1"/>
  <c r="H44" i="7"/>
  <c r="G44" i="7"/>
  <c r="I44" i="7" s="1"/>
  <c r="AD43" i="7"/>
  <c r="AC43" i="7"/>
  <c r="AE43" i="7" s="1"/>
  <c r="W43" i="7"/>
  <c r="V43" i="7"/>
  <c r="X43" i="7" s="1"/>
  <c r="P43" i="7"/>
  <c r="O43" i="7"/>
  <c r="Q43" i="7" s="1"/>
  <c r="H43" i="7"/>
  <c r="G43" i="7"/>
  <c r="I43" i="7" s="1"/>
  <c r="AD42" i="7"/>
  <c r="AC42" i="7"/>
  <c r="AE42" i="7" s="1"/>
  <c r="W42" i="7"/>
  <c r="V42" i="7"/>
  <c r="X42" i="7" s="1"/>
  <c r="P42" i="7"/>
  <c r="O42" i="7"/>
  <c r="Q42" i="7" s="1"/>
  <c r="H42" i="7"/>
  <c r="G42" i="7"/>
  <c r="I42" i="7" s="1"/>
  <c r="AD41" i="7"/>
  <c r="AC41" i="7"/>
  <c r="AE41" i="7" s="1"/>
  <c r="W41" i="7"/>
  <c r="V41" i="7"/>
  <c r="X41" i="7" s="1"/>
  <c r="P41" i="7"/>
  <c r="O41" i="7"/>
  <c r="Q41" i="7" s="1"/>
  <c r="H41" i="7"/>
  <c r="G41" i="7"/>
  <c r="I41" i="7" s="1"/>
  <c r="AD40" i="7"/>
  <c r="AC40" i="7"/>
  <c r="AE40" i="7" s="1"/>
  <c r="W40" i="7"/>
  <c r="V40" i="7"/>
  <c r="X40" i="7" s="1"/>
  <c r="P40" i="7"/>
  <c r="O40" i="7"/>
  <c r="Q40" i="7" s="1"/>
  <c r="H40" i="7"/>
  <c r="G40" i="7"/>
  <c r="I40" i="7" s="1"/>
  <c r="AF39" i="7"/>
  <c r="AE39" i="7"/>
  <c r="AD39" i="7"/>
  <c r="AC39" i="7"/>
  <c r="W39" i="7"/>
  <c r="V39" i="7"/>
  <c r="X39" i="7" s="1"/>
  <c r="P39" i="7"/>
  <c r="O39" i="7"/>
  <c r="Q39" i="7" s="1"/>
  <c r="H39" i="7"/>
  <c r="G39" i="7"/>
  <c r="I39" i="7" s="1"/>
  <c r="AD38" i="7"/>
  <c r="AC38" i="7"/>
  <c r="AE38" i="7" s="1"/>
  <c r="W38" i="7"/>
  <c r="V38" i="7"/>
  <c r="X38" i="7" s="1"/>
  <c r="P38" i="7"/>
  <c r="O38" i="7"/>
  <c r="Q38" i="7" s="1"/>
  <c r="H38" i="7"/>
  <c r="G38" i="7"/>
  <c r="I38" i="7" s="1"/>
  <c r="AF37" i="7"/>
  <c r="AE37" i="7"/>
  <c r="AD37" i="7"/>
  <c r="AC37" i="7"/>
  <c r="W37" i="7"/>
  <c r="V37" i="7"/>
  <c r="X37" i="7" s="1"/>
  <c r="P37" i="7"/>
  <c r="O37" i="7"/>
  <c r="Q37" i="7" s="1"/>
  <c r="H37" i="7"/>
  <c r="G37" i="7"/>
  <c r="I37" i="7" s="1"/>
  <c r="AD36" i="7"/>
  <c r="AC36" i="7"/>
  <c r="AE36" i="7" s="1"/>
  <c r="W36" i="7"/>
  <c r="V36" i="7"/>
  <c r="X36" i="7" s="1"/>
  <c r="P36" i="7"/>
  <c r="O36" i="7"/>
  <c r="Q36" i="7" s="1"/>
  <c r="H36" i="7"/>
  <c r="G36" i="7"/>
  <c r="I36" i="7" s="1"/>
  <c r="AF35" i="7"/>
  <c r="AE35" i="7"/>
  <c r="AD35" i="7"/>
  <c r="AC35" i="7"/>
  <c r="W35" i="7"/>
  <c r="V35" i="7"/>
  <c r="X35" i="7" s="1"/>
  <c r="P35" i="7"/>
  <c r="O35" i="7"/>
  <c r="Q35" i="7" s="1"/>
  <c r="H35" i="7"/>
  <c r="G35" i="7"/>
  <c r="AD34" i="7"/>
  <c r="AC34" i="7"/>
  <c r="AE34" i="7" s="1"/>
  <c r="W34" i="7"/>
  <c r="V34" i="7"/>
  <c r="P34" i="7"/>
  <c r="O34" i="7"/>
  <c r="Q34" i="7" s="1"/>
  <c r="H34" i="7"/>
  <c r="G34" i="7"/>
  <c r="AD33" i="7"/>
  <c r="AC33" i="7"/>
  <c r="AE33" i="7" s="1"/>
  <c r="W33" i="7"/>
  <c r="V33" i="7"/>
  <c r="P33" i="7"/>
  <c r="O33" i="7"/>
  <c r="Q33" i="7" s="1"/>
  <c r="H33" i="7"/>
  <c r="G33" i="7"/>
  <c r="AD32" i="7"/>
  <c r="AC32" i="7"/>
  <c r="AE32" i="7" s="1"/>
  <c r="W32" i="7"/>
  <c r="V32" i="7"/>
  <c r="P32" i="7"/>
  <c r="O32" i="7"/>
  <c r="Q32" i="7" s="1"/>
  <c r="H32" i="7"/>
  <c r="G32" i="7"/>
  <c r="AD31" i="7"/>
  <c r="AC31" i="7"/>
  <c r="AE31" i="7" s="1"/>
  <c r="W31" i="7"/>
  <c r="V31" i="7"/>
  <c r="P31" i="7"/>
  <c r="O31" i="7"/>
  <c r="Q31" i="7" s="1"/>
  <c r="H31" i="7"/>
  <c r="G31" i="7"/>
  <c r="AD30" i="7"/>
  <c r="AC30" i="7"/>
  <c r="AE30" i="7" s="1"/>
  <c r="W30" i="7"/>
  <c r="V30" i="7"/>
  <c r="P30" i="7"/>
  <c r="O30" i="7"/>
  <c r="Q30" i="7" s="1"/>
  <c r="H30" i="7"/>
  <c r="G30" i="7"/>
  <c r="AD29" i="7"/>
  <c r="AC29" i="7"/>
  <c r="AE29" i="7" s="1"/>
  <c r="W29" i="7"/>
  <c r="V29" i="7"/>
  <c r="P29" i="7"/>
  <c r="O29" i="7"/>
  <c r="Q29" i="7" s="1"/>
  <c r="H29" i="7"/>
  <c r="G29" i="7"/>
  <c r="AD28" i="7"/>
  <c r="AC28" i="7"/>
  <c r="AE28" i="7" s="1"/>
  <c r="W28" i="7"/>
  <c r="V28" i="7"/>
  <c r="P28" i="7"/>
  <c r="O28" i="7"/>
  <c r="Q28" i="7" s="1"/>
  <c r="H28" i="7"/>
  <c r="G28" i="7"/>
  <c r="AD27" i="7"/>
  <c r="AC27" i="7"/>
  <c r="AE27" i="7" s="1"/>
  <c r="W27" i="7"/>
  <c r="V27" i="7"/>
  <c r="P27" i="7"/>
  <c r="O27" i="7"/>
  <c r="Q27" i="7" s="1"/>
  <c r="H27" i="7"/>
  <c r="G27" i="7"/>
  <c r="AD26" i="7"/>
  <c r="AC26" i="7"/>
  <c r="AE26" i="7" s="1"/>
  <c r="W26" i="7"/>
  <c r="V26" i="7"/>
  <c r="P26" i="7"/>
  <c r="O26" i="7"/>
  <c r="Q26" i="7" s="1"/>
  <c r="H26" i="7"/>
  <c r="G26" i="7"/>
  <c r="AD25" i="7"/>
  <c r="AC25" i="7"/>
  <c r="AE25" i="7" s="1"/>
  <c r="W25" i="7"/>
  <c r="V25" i="7"/>
  <c r="P25" i="7"/>
  <c r="O25" i="7"/>
  <c r="Q25" i="7" s="1"/>
  <c r="H25" i="7"/>
  <c r="G25" i="7"/>
  <c r="AD24" i="7"/>
  <c r="AC24" i="7"/>
  <c r="AE24" i="7" s="1"/>
  <c r="W24" i="7"/>
  <c r="V24" i="7"/>
  <c r="P24" i="7"/>
  <c r="O24" i="7"/>
  <c r="Q24" i="7" s="1"/>
  <c r="H24" i="7"/>
  <c r="G24" i="7"/>
  <c r="AD23" i="7"/>
  <c r="AC23" i="7"/>
  <c r="AE23" i="7" s="1"/>
  <c r="W23" i="7"/>
  <c r="V23" i="7"/>
  <c r="P23" i="7"/>
  <c r="O23" i="7"/>
  <c r="Q23" i="7" s="1"/>
  <c r="H23" i="7"/>
  <c r="AD22" i="7"/>
  <c r="AC22" i="7"/>
  <c r="W22" i="7"/>
  <c r="V22" i="7"/>
  <c r="P22" i="7"/>
  <c r="O22" i="7"/>
  <c r="H22" i="7"/>
  <c r="G22" i="7"/>
  <c r="I22" i="7" s="1"/>
  <c r="AD21" i="7"/>
  <c r="AC21" i="7"/>
  <c r="W21" i="7"/>
  <c r="V21" i="7"/>
  <c r="X21" i="7" s="1"/>
  <c r="P21" i="7"/>
  <c r="O21" i="7"/>
  <c r="H21" i="7"/>
  <c r="G21" i="7"/>
  <c r="I21" i="7" s="1"/>
  <c r="AD20" i="7"/>
  <c r="AC20" i="7"/>
  <c r="W20" i="7"/>
  <c r="V20" i="7"/>
  <c r="X20" i="7" s="1"/>
  <c r="P20" i="7"/>
  <c r="O20" i="7"/>
  <c r="H20" i="7"/>
  <c r="G20" i="7"/>
  <c r="I20" i="7" s="1"/>
  <c r="AD19" i="7"/>
  <c r="AC19" i="7"/>
  <c r="W19" i="7"/>
  <c r="V19" i="7"/>
  <c r="X19" i="7" s="1"/>
  <c r="P19" i="7"/>
  <c r="O19" i="7"/>
  <c r="H19" i="7"/>
  <c r="G19" i="7"/>
  <c r="I19" i="7" s="1"/>
  <c r="AD18" i="7"/>
  <c r="AC18" i="7"/>
  <c r="W18" i="7"/>
  <c r="V18" i="7"/>
  <c r="X18" i="7" s="1"/>
  <c r="P18" i="7"/>
  <c r="O18" i="7"/>
  <c r="H18" i="7"/>
  <c r="I18" i="7"/>
  <c r="AD17" i="7"/>
  <c r="AC17" i="7"/>
  <c r="W17" i="7"/>
  <c r="V17" i="7"/>
  <c r="X17" i="7" s="1"/>
  <c r="P17" i="7"/>
  <c r="O17" i="7"/>
  <c r="H17" i="7"/>
  <c r="G17" i="7"/>
  <c r="I17" i="7" s="1"/>
  <c r="AD16" i="7"/>
  <c r="AC16" i="7"/>
  <c r="W16" i="7"/>
  <c r="V16" i="7"/>
  <c r="X16" i="7" s="1"/>
  <c r="P16" i="7"/>
  <c r="O16" i="7"/>
  <c r="H16" i="7"/>
  <c r="G16" i="7"/>
  <c r="I16" i="7" s="1"/>
  <c r="AD15" i="7"/>
  <c r="AC15" i="7"/>
  <c r="W15" i="7"/>
  <c r="V15" i="7"/>
  <c r="X15" i="7" s="1"/>
  <c r="P15" i="7"/>
  <c r="O15" i="7"/>
  <c r="H15" i="7"/>
  <c r="G15" i="7"/>
  <c r="I15" i="7" s="1"/>
  <c r="AD14" i="7"/>
  <c r="AC14" i="7"/>
  <c r="W14" i="7"/>
  <c r="V14" i="7"/>
  <c r="X14" i="7" s="1"/>
  <c r="P14" i="7"/>
  <c r="O14" i="7"/>
  <c r="H14" i="7"/>
  <c r="G14" i="7"/>
  <c r="I14" i="7" s="1"/>
  <c r="AF13" i="7"/>
  <c r="AE13" i="7"/>
  <c r="AD13" i="7"/>
  <c r="AC13" i="7"/>
  <c r="Y13" i="7"/>
  <c r="X13" i="7"/>
  <c r="W13" i="7"/>
  <c r="V13" i="7"/>
  <c r="R13" i="7"/>
  <c r="Q13" i="7"/>
  <c r="P13" i="7"/>
  <c r="O13" i="7"/>
  <c r="J13" i="7"/>
  <c r="I13" i="7"/>
  <c r="H13" i="7"/>
  <c r="G13" i="7"/>
  <c r="AF12" i="7"/>
  <c r="AE12" i="7"/>
  <c r="AD12" i="7"/>
  <c r="AC12" i="7"/>
  <c r="W12" i="7"/>
  <c r="V12" i="7"/>
  <c r="P12" i="7"/>
  <c r="O12" i="7"/>
  <c r="Q12" i="7" s="1"/>
  <c r="H12" i="7"/>
  <c r="G12" i="7"/>
  <c r="AD11" i="7"/>
  <c r="AC11" i="7"/>
  <c r="AE11" i="7" s="1"/>
  <c r="W11" i="7"/>
  <c r="V11" i="7"/>
  <c r="P11" i="7"/>
  <c r="O11" i="7"/>
  <c r="Q11" i="7" s="1"/>
  <c r="H11" i="7"/>
  <c r="G11" i="7"/>
  <c r="AF10" i="7"/>
  <c r="AE10" i="7"/>
  <c r="AD10" i="7"/>
  <c r="AC10" i="7"/>
  <c r="Y10" i="7"/>
  <c r="X10" i="7"/>
  <c r="W10" i="7"/>
  <c r="V10" i="7"/>
  <c r="R10" i="7"/>
  <c r="Q10" i="7"/>
  <c r="P10" i="7"/>
  <c r="O10" i="7"/>
  <c r="J10" i="7"/>
  <c r="I10" i="7"/>
  <c r="H10" i="7"/>
  <c r="G10" i="7"/>
  <c r="AF9" i="7"/>
  <c r="AE9" i="7"/>
  <c r="AD9" i="7"/>
  <c r="AC9" i="7"/>
  <c r="W9" i="7"/>
  <c r="V9" i="7"/>
  <c r="X9" i="7" s="1"/>
  <c r="P9" i="7"/>
  <c r="O9" i="7"/>
  <c r="H9" i="7"/>
  <c r="G9" i="7"/>
  <c r="AF8" i="7"/>
  <c r="AE8" i="7"/>
  <c r="AD8" i="7"/>
  <c r="AC8" i="7"/>
  <c r="Y8" i="7"/>
  <c r="X8" i="7"/>
  <c r="W8" i="7"/>
  <c r="V8" i="7"/>
  <c r="R8" i="7"/>
  <c r="Q8" i="7"/>
  <c r="P8" i="7"/>
  <c r="O8" i="7"/>
  <c r="J8" i="7"/>
  <c r="I8" i="7"/>
  <c r="H8" i="7"/>
  <c r="G8" i="7"/>
  <c r="AH7" i="7"/>
  <c r="AF7" i="7"/>
  <c r="AE7" i="7"/>
  <c r="AD7" i="7"/>
  <c r="AC7" i="7"/>
  <c r="Y7" i="7"/>
  <c r="X7" i="7"/>
  <c r="W7" i="7"/>
  <c r="V7" i="7"/>
  <c r="R7" i="7"/>
  <c r="Q7" i="7"/>
  <c r="P7" i="7"/>
  <c r="O7" i="7"/>
  <c r="J7" i="7"/>
  <c r="I7" i="7"/>
  <c r="H7" i="7"/>
  <c r="G7" i="7"/>
  <c r="AF6" i="7"/>
  <c r="AF5" i="7"/>
  <c r="A7" i="6"/>
  <c r="A25" i="6" s="1"/>
  <c r="A15" i="9" s="1"/>
  <c r="I11" i="7" l="1"/>
  <c r="X11" i="7"/>
  <c r="I12" i="7"/>
  <c r="X12" i="7"/>
  <c r="Q14" i="7"/>
  <c r="AE14" i="7"/>
  <c r="Q15" i="7"/>
  <c r="AE15" i="7"/>
  <c r="Q16" i="7"/>
  <c r="AE16" i="7"/>
  <c r="Q17" i="7"/>
  <c r="AE17" i="7"/>
  <c r="Q18" i="7"/>
  <c r="AE18" i="7"/>
  <c r="Q19" i="7"/>
  <c r="AE19" i="7"/>
  <c r="Q20" i="7"/>
  <c r="AE20" i="7"/>
  <c r="Q21" i="7"/>
  <c r="AE21" i="7"/>
  <c r="Q22" i="7"/>
  <c r="AE22" i="7"/>
  <c r="A13" i="6"/>
  <c r="I9" i="7"/>
  <c r="Q9" i="7"/>
  <c r="X22" i="7"/>
  <c r="I23" i="7"/>
  <c r="X23" i="7"/>
  <c r="I24" i="7"/>
  <c r="X24" i="7"/>
  <c r="I25" i="7"/>
  <c r="X25" i="7"/>
  <c r="I26" i="7"/>
  <c r="X26" i="7"/>
  <c r="I27" i="7"/>
  <c r="X27" i="7"/>
  <c r="I28" i="7"/>
  <c r="X28" i="7"/>
  <c r="I29" i="7"/>
  <c r="X29" i="7"/>
  <c r="I30" i="7"/>
  <c r="X30" i="7"/>
  <c r="I31" i="7"/>
  <c r="X31" i="7"/>
  <c r="I32" i="7"/>
  <c r="X32" i="7"/>
  <c r="I33" i="7"/>
  <c r="X33" i="7"/>
  <c r="I34" i="7"/>
  <c r="X34" i="7"/>
  <c r="I35" i="7"/>
  <c r="I57" i="7"/>
  <c r="X57" i="7"/>
  <c r="I58" i="7"/>
  <c r="X58" i="7"/>
  <c r="I59" i="7"/>
  <c r="X59" i="7"/>
  <c r="I60" i="7"/>
  <c r="X60" i="7"/>
  <c r="I61" i="7"/>
  <c r="X61" i="7"/>
  <c r="I62" i="7"/>
  <c r="X62" i="7"/>
  <c r="I63" i="7"/>
  <c r="X63" i="7"/>
  <c r="I64" i="7"/>
  <c r="X64" i="7"/>
  <c r="I65" i="7"/>
  <c r="X65" i="7"/>
  <c r="I66" i="7"/>
  <c r="X66" i="7"/>
  <c r="I67" i="7"/>
  <c r="X67" i="7"/>
  <c r="I68" i="7"/>
  <c r="X68" i="7"/>
  <c r="Q69" i="7"/>
  <c r="I70" i="7"/>
  <c r="X70" i="7"/>
  <c r="I71" i="7"/>
  <c r="X71" i="7"/>
  <c r="I72" i="7"/>
  <c r="X72" i="7"/>
  <c r="Q73" i="7"/>
  <c r="AE73" i="7"/>
  <c r="Q74" i="7"/>
  <c r="AE74" i="7"/>
  <c r="Q75" i="7"/>
  <c r="AE75" i="7"/>
  <c r="Q76" i="7"/>
  <c r="AE76" i="7"/>
  <c r="Q77" i="7"/>
  <c r="AE77" i="7"/>
  <c r="Q78" i="7"/>
  <c r="B7" i="6"/>
  <c r="A7" i="5"/>
  <c r="F22" i="1"/>
  <c r="G22" i="1"/>
  <c r="H22" i="1"/>
  <c r="F5" i="1"/>
  <c r="H5" i="1" s="1"/>
  <c r="G5" i="1"/>
  <c r="F6" i="1"/>
  <c r="H6" i="1" s="1"/>
  <c r="G6" i="1"/>
  <c r="F7" i="1"/>
  <c r="G7" i="1"/>
  <c r="H7" i="1" s="1"/>
  <c r="F8" i="1"/>
  <c r="G8" i="1"/>
  <c r="H8" i="1"/>
  <c r="F9" i="1"/>
  <c r="H9" i="1" s="1"/>
  <c r="G9" i="1"/>
  <c r="F10" i="1"/>
  <c r="H10" i="1" s="1"/>
  <c r="G10" i="1"/>
  <c r="F11" i="1"/>
  <c r="G11" i="1"/>
  <c r="H11" i="1" s="1"/>
  <c r="F12" i="1"/>
  <c r="G12" i="1"/>
  <c r="H12" i="1"/>
  <c r="F13" i="1"/>
  <c r="H13" i="1" s="1"/>
  <c r="I6" i="1" s="1"/>
  <c r="G13" i="1"/>
  <c r="F14" i="1"/>
  <c r="H14" i="1" s="1"/>
  <c r="G14" i="1"/>
  <c r="F15" i="1"/>
  <c r="G15" i="1"/>
  <c r="H15" i="1" s="1"/>
  <c r="F16" i="1"/>
  <c r="G16" i="1"/>
  <c r="H16" i="1"/>
  <c r="I16" i="1" s="1"/>
  <c r="F17" i="1"/>
  <c r="H17" i="1" s="1"/>
  <c r="G17" i="1"/>
  <c r="F18" i="1"/>
  <c r="H18" i="1" s="1"/>
  <c r="G18" i="1"/>
  <c r="F19" i="1"/>
  <c r="G19" i="1"/>
  <c r="H19" i="1" s="1"/>
  <c r="F20" i="1"/>
  <c r="G20" i="1"/>
  <c r="H20" i="1"/>
  <c r="F21" i="1"/>
  <c r="H21" i="1" s="1"/>
  <c r="G21" i="1"/>
  <c r="I22" i="1"/>
  <c r="N22" i="1"/>
  <c r="O22" i="1"/>
  <c r="P22" i="1"/>
  <c r="Q22" i="1" s="1"/>
  <c r="N5" i="1"/>
  <c r="P5" i="1" s="1"/>
  <c r="O5" i="1"/>
  <c r="N6" i="1"/>
  <c r="P6" i="1" s="1"/>
  <c r="O6" i="1"/>
  <c r="N7" i="1"/>
  <c r="O7" i="1"/>
  <c r="P7" i="1" s="1"/>
  <c r="N8" i="1"/>
  <c r="O8" i="1"/>
  <c r="P8" i="1"/>
  <c r="N9" i="1"/>
  <c r="P9" i="1" s="1"/>
  <c r="O9" i="1"/>
  <c r="N10" i="1"/>
  <c r="P10" i="1" s="1"/>
  <c r="Q10" i="1" s="1"/>
  <c r="O10" i="1"/>
  <c r="N11" i="1"/>
  <c r="O11" i="1"/>
  <c r="P11" i="1" s="1"/>
  <c r="N12" i="1"/>
  <c r="O12" i="1"/>
  <c r="P12" i="1"/>
  <c r="N13" i="1"/>
  <c r="P13" i="1" s="1"/>
  <c r="O13" i="1"/>
  <c r="N14" i="1"/>
  <c r="P14" i="1" s="1"/>
  <c r="Q14" i="1" s="1"/>
  <c r="O14" i="1"/>
  <c r="N15" i="1"/>
  <c r="O15" i="1"/>
  <c r="P15" i="1" s="1"/>
  <c r="N16" i="1"/>
  <c r="O16" i="1"/>
  <c r="P16" i="1"/>
  <c r="N17" i="1"/>
  <c r="P17" i="1" s="1"/>
  <c r="O17" i="1"/>
  <c r="N18" i="1"/>
  <c r="P18" i="1" s="1"/>
  <c r="O18" i="1"/>
  <c r="N19" i="1"/>
  <c r="O19" i="1"/>
  <c r="P19" i="1" s="1"/>
  <c r="N20" i="1"/>
  <c r="O20" i="1"/>
  <c r="P20" i="1"/>
  <c r="N21" i="1"/>
  <c r="P21" i="1" s="1"/>
  <c r="Q21" i="1" s="1"/>
  <c r="O21" i="1"/>
  <c r="U22" i="1"/>
  <c r="V22" i="1"/>
  <c r="W22" i="1"/>
  <c r="U5" i="1"/>
  <c r="W5" i="1" s="1"/>
  <c r="V5" i="1"/>
  <c r="U6" i="1"/>
  <c r="W6" i="1" s="1"/>
  <c r="V6" i="1"/>
  <c r="U7" i="1"/>
  <c r="V7" i="1"/>
  <c r="W7" i="1" s="1"/>
  <c r="U8" i="1"/>
  <c r="V8" i="1"/>
  <c r="W8" i="1"/>
  <c r="U9" i="1"/>
  <c r="W9" i="1" s="1"/>
  <c r="V9" i="1"/>
  <c r="U10" i="1"/>
  <c r="W10" i="1" s="1"/>
  <c r="V10" i="1"/>
  <c r="U11" i="1"/>
  <c r="V11" i="1"/>
  <c r="W11" i="1" s="1"/>
  <c r="U12" i="1"/>
  <c r="V12" i="1"/>
  <c r="W12" i="1"/>
  <c r="U13" i="1"/>
  <c r="W13" i="1" s="1"/>
  <c r="V13" i="1"/>
  <c r="U14" i="1"/>
  <c r="W14" i="1" s="1"/>
  <c r="V14" i="1"/>
  <c r="U15" i="1"/>
  <c r="V15" i="1"/>
  <c r="W15" i="1" s="1"/>
  <c r="U16" i="1"/>
  <c r="V16" i="1"/>
  <c r="W16" i="1"/>
  <c r="X16" i="1" s="1"/>
  <c r="U17" i="1"/>
  <c r="W17" i="1" s="1"/>
  <c r="V17" i="1"/>
  <c r="U18" i="1"/>
  <c r="W18" i="1" s="1"/>
  <c r="X18" i="1" s="1"/>
  <c r="V18" i="1"/>
  <c r="U19" i="1"/>
  <c r="V19" i="1"/>
  <c r="W19" i="1" s="1"/>
  <c r="U20" i="1"/>
  <c r="V20" i="1"/>
  <c r="W20" i="1"/>
  <c r="U21" i="1"/>
  <c r="W21" i="1" s="1"/>
  <c r="V21" i="1"/>
  <c r="X22" i="1"/>
  <c r="X6" i="1"/>
  <c r="AE5" i="1"/>
  <c r="AD5" i="1"/>
  <c r="AC5" i="1"/>
  <c r="AB5" i="1"/>
  <c r="AE7" i="1"/>
  <c r="AE16" i="1"/>
  <c r="AB6" i="1"/>
  <c r="AC6" i="1"/>
  <c r="AD6" i="1" s="1"/>
  <c r="AD7" i="1"/>
  <c r="AB8" i="1"/>
  <c r="AC8" i="1"/>
  <c r="AD8" i="1" s="1"/>
  <c r="AE8" i="1" s="1"/>
  <c r="AB9" i="1"/>
  <c r="AC9" i="1"/>
  <c r="AD9" i="1"/>
  <c r="AB10" i="1"/>
  <c r="AD10" i="1" s="1"/>
  <c r="AC10" i="1"/>
  <c r="AB11" i="1"/>
  <c r="AD11" i="1" s="1"/>
  <c r="AC11" i="1"/>
  <c r="AB12" i="1"/>
  <c r="AC12" i="1"/>
  <c r="AD12" i="1" s="1"/>
  <c r="AE12" i="1" s="1"/>
  <c r="AB13" i="1"/>
  <c r="AC13" i="1"/>
  <c r="AD13" i="1"/>
  <c r="AB14" i="1"/>
  <c r="AD14" i="1" s="1"/>
  <c r="AC14" i="1"/>
  <c r="AB15" i="1"/>
  <c r="AD15" i="1" s="1"/>
  <c r="AC15" i="1"/>
  <c r="AB16" i="1"/>
  <c r="AC16" i="1"/>
  <c r="AD16" i="1" s="1"/>
  <c r="AB17" i="1"/>
  <c r="AC17" i="1"/>
  <c r="AD17" i="1"/>
  <c r="AB18" i="1"/>
  <c r="AD18" i="1" s="1"/>
  <c r="AC18" i="1"/>
  <c r="AB19" i="1"/>
  <c r="AD19" i="1" s="1"/>
  <c r="AC19" i="1"/>
  <c r="AB20" i="1"/>
  <c r="AC20" i="1"/>
  <c r="AD20" i="1" s="1"/>
  <c r="AE20" i="1" s="1"/>
  <c r="AB21" i="1"/>
  <c r="AC21" i="1"/>
  <c r="AD21" i="1"/>
  <c r="AE21" i="1" s="1"/>
  <c r="AB22" i="1"/>
  <c r="AD22" i="1" s="1"/>
  <c r="AC22" i="1"/>
  <c r="AB7" i="1"/>
  <c r="AC7" i="1"/>
  <c r="G87" i="2"/>
  <c r="H87" i="2"/>
  <c r="I87" i="2"/>
  <c r="I7" i="2"/>
  <c r="I8" i="2"/>
  <c r="G9" i="2"/>
  <c r="H9" i="2"/>
  <c r="I9" i="2" s="1"/>
  <c r="I10" i="2"/>
  <c r="G11" i="2"/>
  <c r="H11" i="2"/>
  <c r="G12" i="2"/>
  <c r="H12" i="2"/>
  <c r="I12" i="2"/>
  <c r="I13" i="2"/>
  <c r="G14" i="2"/>
  <c r="H14" i="2"/>
  <c r="I14" i="2"/>
  <c r="G15" i="2"/>
  <c r="H15" i="2"/>
  <c r="I15" i="2"/>
  <c r="G16" i="2"/>
  <c r="I16" i="2" s="1"/>
  <c r="H16" i="2"/>
  <c r="G17" i="2"/>
  <c r="H17" i="2"/>
  <c r="G18" i="2"/>
  <c r="H18" i="2"/>
  <c r="I18" i="2"/>
  <c r="G19" i="2"/>
  <c r="H19" i="2"/>
  <c r="I19" i="2"/>
  <c r="G20" i="2"/>
  <c r="I20" i="2" s="1"/>
  <c r="H20" i="2"/>
  <c r="G21" i="2"/>
  <c r="H21" i="2"/>
  <c r="G22" i="2"/>
  <c r="H22" i="2"/>
  <c r="I22" i="2"/>
  <c r="G23" i="2"/>
  <c r="H23" i="2"/>
  <c r="I23" i="2"/>
  <c r="G24" i="2"/>
  <c r="I24" i="2" s="1"/>
  <c r="H24" i="2"/>
  <c r="G25" i="2"/>
  <c r="H25" i="2"/>
  <c r="G26" i="2"/>
  <c r="H26" i="2"/>
  <c r="I26" i="2"/>
  <c r="G27" i="2"/>
  <c r="H27" i="2"/>
  <c r="I27" i="2"/>
  <c r="G28" i="2"/>
  <c r="I28" i="2" s="1"/>
  <c r="H28" i="2"/>
  <c r="G29" i="2"/>
  <c r="H29" i="2"/>
  <c r="G30" i="2"/>
  <c r="H30" i="2"/>
  <c r="I30" i="2"/>
  <c r="G31" i="2"/>
  <c r="H31" i="2"/>
  <c r="I31" i="2"/>
  <c r="G32" i="2"/>
  <c r="I32" i="2" s="1"/>
  <c r="H32" i="2"/>
  <c r="G33" i="2"/>
  <c r="H33" i="2"/>
  <c r="G34" i="2"/>
  <c r="H34" i="2"/>
  <c r="I34" i="2"/>
  <c r="G35" i="2"/>
  <c r="H35" i="2"/>
  <c r="I35" i="2"/>
  <c r="G36" i="2"/>
  <c r="I36" i="2" s="1"/>
  <c r="H36" i="2"/>
  <c r="G37" i="2"/>
  <c r="H37" i="2"/>
  <c r="G38" i="2"/>
  <c r="H38" i="2"/>
  <c r="I38" i="2"/>
  <c r="D4" i="6" s="1"/>
  <c r="G39" i="2"/>
  <c r="H39" i="2"/>
  <c r="I39" i="2"/>
  <c r="G40" i="2"/>
  <c r="I40" i="2" s="1"/>
  <c r="H40" i="2"/>
  <c r="G41" i="2"/>
  <c r="H41" i="2"/>
  <c r="G42" i="2"/>
  <c r="H42" i="2"/>
  <c r="I42" i="2"/>
  <c r="G43" i="2"/>
  <c r="H43" i="2"/>
  <c r="I43" i="2"/>
  <c r="G44" i="2"/>
  <c r="I44" i="2" s="1"/>
  <c r="H44" i="2"/>
  <c r="G45" i="2"/>
  <c r="H45" i="2"/>
  <c r="G46" i="2"/>
  <c r="H46" i="2"/>
  <c r="I46" i="2"/>
  <c r="G47" i="2"/>
  <c r="H47" i="2"/>
  <c r="I47" i="2"/>
  <c r="G48" i="2"/>
  <c r="I48" i="2" s="1"/>
  <c r="H48" i="2"/>
  <c r="G49" i="2"/>
  <c r="H49" i="2"/>
  <c r="G50" i="2"/>
  <c r="H50" i="2"/>
  <c r="I50" i="2"/>
  <c r="G51" i="2"/>
  <c r="H51" i="2"/>
  <c r="I51" i="2"/>
  <c r="G52" i="2"/>
  <c r="I52" i="2" s="1"/>
  <c r="H52" i="2"/>
  <c r="G53" i="2"/>
  <c r="H53" i="2"/>
  <c r="G54" i="2"/>
  <c r="H54" i="2"/>
  <c r="I54" i="2"/>
  <c r="G55" i="2"/>
  <c r="H55" i="2"/>
  <c r="I55" i="2"/>
  <c r="H56" i="2"/>
  <c r="I56" i="2" s="1"/>
  <c r="H57" i="2"/>
  <c r="I57" i="2"/>
  <c r="G58" i="2"/>
  <c r="H58" i="2"/>
  <c r="I58" i="2"/>
  <c r="G59" i="2"/>
  <c r="I59" i="2" s="1"/>
  <c r="H59" i="2"/>
  <c r="G60" i="2"/>
  <c r="H60" i="2"/>
  <c r="G61" i="2"/>
  <c r="H61" i="2"/>
  <c r="I61" i="2"/>
  <c r="G62" i="2"/>
  <c r="H62" i="2"/>
  <c r="I62" i="2"/>
  <c r="G63" i="2"/>
  <c r="I63" i="2" s="1"/>
  <c r="H63" i="2"/>
  <c r="G64" i="2"/>
  <c r="I64" i="2" s="1"/>
  <c r="H64" i="2"/>
  <c r="G65" i="2"/>
  <c r="H65" i="2"/>
  <c r="I65" i="2"/>
  <c r="G66" i="2"/>
  <c r="H66" i="2"/>
  <c r="I66" i="2"/>
  <c r="G67" i="2"/>
  <c r="I67" i="2" s="1"/>
  <c r="H67" i="2"/>
  <c r="G68" i="2"/>
  <c r="H68" i="2"/>
  <c r="G69" i="2"/>
  <c r="H69" i="2"/>
  <c r="I69" i="2"/>
  <c r="G70" i="2"/>
  <c r="H70" i="2"/>
  <c r="I70" i="2"/>
  <c r="G71" i="2"/>
  <c r="I71" i="2" s="1"/>
  <c r="H71" i="2"/>
  <c r="G72" i="2"/>
  <c r="I72" i="2" s="1"/>
  <c r="H72" i="2"/>
  <c r="G73" i="2"/>
  <c r="H73" i="2"/>
  <c r="I73" i="2"/>
  <c r="G74" i="2"/>
  <c r="H74" i="2"/>
  <c r="I74" i="2"/>
  <c r="G75" i="2"/>
  <c r="I75" i="2" s="1"/>
  <c r="H75" i="2"/>
  <c r="G76" i="2"/>
  <c r="H76" i="2"/>
  <c r="G77" i="2"/>
  <c r="H77" i="2"/>
  <c r="I77" i="2"/>
  <c r="G78" i="2"/>
  <c r="H78" i="2"/>
  <c r="I78" i="2"/>
  <c r="G79" i="2"/>
  <c r="I79" i="2" s="1"/>
  <c r="H79" i="2"/>
  <c r="G80" i="2"/>
  <c r="I80" i="2" s="1"/>
  <c r="H80" i="2"/>
  <c r="G81" i="2"/>
  <c r="H81" i="2"/>
  <c r="I81" i="2"/>
  <c r="G82" i="2"/>
  <c r="H82" i="2"/>
  <c r="I82" i="2"/>
  <c r="G83" i="2"/>
  <c r="I83" i="2" s="1"/>
  <c r="H83" i="2"/>
  <c r="G84" i="2"/>
  <c r="H84" i="2"/>
  <c r="G85" i="2"/>
  <c r="H85" i="2"/>
  <c r="I85" i="2"/>
  <c r="G86" i="2"/>
  <c r="H86" i="2"/>
  <c r="I86" i="2"/>
  <c r="J13" i="2"/>
  <c r="H13" i="2"/>
  <c r="G13" i="2"/>
  <c r="J10" i="2"/>
  <c r="H10" i="2"/>
  <c r="G10" i="2"/>
  <c r="J8" i="2"/>
  <c r="H8" i="2"/>
  <c r="G8" i="2"/>
  <c r="J7" i="2"/>
  <c r="H7" i="2"/>
  <c r="G7" i="2"/>
  <c r="O87" i="2"/>
  <c r="Q87" i="2" s="1"/>
  <c r="P87" i="2"/>
  <c r="Q7" i="2"/>
  <c r="Q8" i="2"/>
  <c r="O9" i="2"/>
  <c r="P9" i="2"/>
  <c r="Q9" i="2"/>
  <c r="Q10" i="2"/>
  <c r="O11" i="2"/>
  <c r="P11" i="2"/>
  <c r="Q11" i="2"/>
  <c r="O12" i="2"/>
  <c r="Q12" i="2" s="1"/>
  <c r="P12" i="2"/>
  <c r="Q13" i="2"/>
  <c r="O14" i="2"/>
  <c r="Q14" i="2" s="1"/>
  <c r="P14" i="2"/>
  <c r="O15" i="2"/>
  <c r="P15" i="2"/>
  <c r="O16" i="2"/>
  <c r="Q16" i="2" s="1"/>
  <c r="P16" i="2"/>
  <c r="O17" i="2"/>
  <c r="P17" i="2"/>
  <c r="Q17" i="2" s="1"/>
  <c r="O18" i="2"/>
  <c r="P18" i="2"/>
  <c r="Q18" i="2"/>
  <c r="O19" i="2"/>
  <c r="P19" i="2"/>
  <c r="O20" i="2"/>
  <c r="Q20" i="2" s="1"/>
  <c r="P20" i="2"/>
  <c r="O21" i="2"/>
  <c r="P21" i="2"/>
  <c r="Q21" i="2"/>
  <c r="O22" i="2"/>
  <c r="P22" i="2"/>
  <c r="Q22" i="2"/>
  <c r="O23" i="2"/>
  <c r="Q23" i="2" s="1"/>
  <c r="P23" i="2"/>
  <c r="O24" i="2"/>
  <c r="P24" i="2"/>
  <c r="Q24" i="2"/>
  <c r="O25" i="2"/>
  <c r="P25" i="2"/>
  <c r="Q25" i="2"/>
  <c r="O26" i="2"/>
  <c r="Q26" i="2" s="1"/>
  <c r="P26" i="2"/>
  <c r="O27" i="2"/>
  <c r="P27" i="2"/>
  <c r="O28" i="2"/>
  <c r="P28" i="2"/>
  <c r="Q28" i="2"/>
  <c r="O29" i="2"/>
  <c r="P29" i="2"/>
  <c r="Q29" i="2"/>
  <c r="O30" i="2"/>
  <c r="Q30" i="2" s="1"/>
  <c r="P30" i="2"/>
  <c r="O31" i="2"/>
  <c r="P31" i="2"/>
  <c r="O32" i="2"/>
  <c r="Q32" i="2" s="1"/>
  <c r="P32" i="2"/>
  <c r="O33" i="2"/>
  <c r="P33" i="2"/>
  <c r="Q33" i="2" s="1"/>
  <c r="O34" i="2"/>
  <c r="P34" i="2"/>
  <c r="Q34" i="2"/>
  <c r="O35" i="2"/>
  <c r="P35" i="2"/>
  <c r="O36" i="2"/>
  <c r="Q36" i="2" s="1"/>
  <c r="P36" i="2"/>
  <c r="O37" i="2"/>
  <c r="P37" i="2"/>
  <c r="Q37" i="2"/>
  <c r="O38" i="2"/>
  <c r="P38" i="2"/>
  <c r="Q38" i="2"/>
  <c r="D5" i="6" s="1"/>
  <c r="O39" i="2"/>
  <c r="Q39" i="2" s="1"/>
  <c r="P39" i="2"/>
  <c r="O40" i="2"/>
  <c r="P40" i="2"/>
  <c r="Q40" i="2"/>
  <c r="O41" i="2"/>
  <c r="P41" i="2"/>
  <c r="Q41" i="2"/>
  <c r="O42" i="2"/>
  <c r="Q42" i="2" s="1"/>
  <c r="P42" i="2"/>
  <c r="O43" i="2"/>
  <c r="P43" i="2"/>
  <c r="O44" i="2"/>
  <c r="P44" i="2"/>
  <c r="Q44" i="2"/>
  <c r="O45" i="2"/>
  <c r="P45" i="2"/>
  <c r="Q45" i="2"/>
  <c r="O46" i="2"/>
  <c r="Q46" i="2" s="1"/>
  <c r="P46" i="2"/>
  <c r="O47" i="2"/>
  <c r="P47" i="2"/>
  <c r="O48" i="2"/>
  <c r="Q48" i="2" s="1"/>
  <c r="P48" i="2"/>
  <c r="O49" i="2"/>
  <c r="P49" i="2"/>
  <c r="Q49" i="2" s="1"/>
  <c r="O50" i="2"/>
  <c r="P50" i="2"/>
  <c r="Q50" i="2"/>
  <c r="O51" i="2"/>
  <c r="P51" i="2"/>
  <c r="O52" i="2"/>
  <c r="P52" i="2"/>
  <c r="O53" i="2"/>
  <c r="P53" i="2"/>
  <c r="Q53" i="2"/>
  <c r="O54" i="2"/>
  <c r="P54" i="2"/>
  <c r="Q54" i="2"/>
  <c r="O56" i="2"/>
  <c r="P56" i="2"/>
  <c r="Q56" i="2"/>
  <c r="O57" i="2"/>
  <c r="Q57" i="2" s="1"/>
  <c r="P57" i="2"/>
  <c r="O58" i="2"/>
  <c r="P58" i="2"/>
  <c r="Q58" i="2"/>
  <c r="O59" i="2"/>
  <c r="P59" i="2"/>
  <c r="Q59" i="2"/>
  <c r="O60" i="2"/>
  <c r="Q60" i="2" s="1"/>
  <c r="P60" i="2"/>
  <c r="O61" i="2"/>
  <c r="Q61" i="2" s="1"/>
  <c r="P61" i="2"/>
  <c r="O62" i="2"/>
  <c r="P62" i="2"/>
  <c r="Q62" i="2"/>
  <c r="O63" i="2"/>
  <c r="P63" i="2"/>
  <c r="Q63" i="2"/>
  <c r="O64" i="2"/>
  <c r="Q64" i="2" s="1"/>
  <c r="P64" i="2"/>
  <c r="O65" i="2"/>
  <c r="P65" i="2"/>
  <c r="O66" i="2"/>
  <c r="Q66" i="2" s="1"/>
  <c r="P66" i="2"/>
  <c r="O67" i="2"/>
  <c r="P67" i="2"/>
  <c r="O68" i="2"/>
  <c r="P68" i="2"/>
  <c r="Q68" i="2" s="1"/>
  <c r="O69" i="2"/>
  <c r="P69" i="2"/>
  <c r="Q69" i="2"/>
  <c r="O70" i="2"/>
  <c r="Q70" i="2" s="1"/>
  <c r="P70" i="2"/>
  <c r="O71" i="2"/>
  <c r="Q71" i="2" s="1"/>
  <c r="P71" i="2"/>
  <c r="O72" i="2"/>
  <c r="P72" i="2"/>
  <c r="Q72" i="2" s="1"/>
  <c r="O73" i="2"/>
  <c r="P73" i="2"/>
  <c r="Q73" i="2"/>
  <c r="O74" i="2"/>
  <c r="Q74" i="2" s="1"/>
  <c r="P74" i="2"/>
  <c r="O75" i="2"/>
  <c r="P75" i="2"/>
  <c r="O76" i="2"/>
  <c r="P76" i="2"/>
  <c r="Q76" i="2" s="1"/>
  <c r="O77" i="2"/>
  <c r="P77" i="2"/>
  <c r="Q77" i="2"/>
  <c r="O78" i="2"/>
  <c r="Q78" i="2" s="1"/>
  <c r="P78" i="2"/>
  <c r="O79" i="2"/>
  <c r="Q79" i="2" s="1"/>
  <c r="P79" i="2"/>
  <c r="O80" i="2"/>
  <c r="P80" i="2"/>
  <c r="Q80" i="2" s="1"/>
  <c r="O81" i="2"/>
  <c r="P81" i="2"/>
  <c r="Q81" i="2"/>
  <c r="O82" i="2"/>
  <c r="Q82" i="2" s="1"/>
  <c r="P82" i="2"/>
  <c r="O83" i="2"/>
  <c r="Q83" i="2" s="1"/>
  <c r="P83" i="2"/>
  <c r="O84" i="2"/>
  <c r="P84" i="2"/>
  <c r="Q84" i="2"/>
  <c r="O85" i="2"/>
  <c r="P85" i="2"/>
  <c r="Q85" i="2" s="1"/>
  <c r="O86" i="2"/>
  <c r="Q86" i="2" s="1"/>
  <c r="P86" i="2"/>
  <c r="R55" i="2"/>
  <c r="P55" i="2"/>
  <c r="O55" i="2"/>
  <c r="R13" i="2"/>
  <c r="P13" i="2"/>
  <c r="O13" i="2"/>
  <c r="R10" i="2"/>
  <c r="P10" i="2"/>
  <c r="O10" i="2"/>
  <c r="R8" i="2"/>
  <c r="P8" i="2"/>
  <c r="O8" i="2"/>
  <c r="R7" i="2"/>
  <c r="P7" i="2"/>
  <c r="O7" i="2"/>
  <c r="V87" i="2"/>
  <c r="X87" i="2" s="1"/>
  <c r="W87" i="2"/>
  <c r="X7" i="2"/>
  <c r="X8" i="2"/>
  <c r="V9" i="2"/>
  <c r="X9" i="2" s="1"/>
  <c r="W9" i="2"/>
  <c r="X10" i="2"/>
  <c r="V11" i="2"/>
  <c r="X11" i="2" s="1"/>
  <c r="W11" i="2"/>
  <c r="V12" i="2"/>
  <c r="W12" i="2"/>
  <c r="X12" i="2" s="1"/>
  <c r="X13" i="2"/>
  <c r="V14" i="2"/>
  <c r="W14" i="2"/>
  <c r="X14" i="2" s="1"/>
  <c r="V15" i="2"/>
  <c r="W15" i="2"/>
  <c r="X15" i="2"/>
  <c r="V16" i="2"/>
  <c r="X16" i="2" s="1"/>
  <c r="W16" i="2"/>
  <c r="V17" i="2"/>
  <c r="W17" i="2"/>
  <c r="X17" i="2" s="1"/>
  <c r="V18" i="2"/>
  <c r="W18" i="2"/>
  <c r="X18" i="2"/>
  <c r="V19" i="2"/>
  <c r="X19" i="2" s="1"/>
  <c r="W19" i="2"/>
  <c r="V20" i="2"/>
  <c r="X20" i="2" s="1"/>
  <c r="W20" i="2"/>
  <c r="V21" i="2"/>
  <c r="W21" i="2"/>
  <c r="X21" i="2"/>
  <c r="V22" i="2"/>
  <c r="W22" i="2"/>
  <c r="X22" i="2" s="1"/>
  <c r="V23" i="2"/>
  <c r="X23" i="2" s="1"/>
  <c r="W23" i="2"/>
  <c r="V24" i="2"/>
  <c r="W24" i="2"/>
  <c r="V25" i="2"/>
  <c r="X25" i="2" s="1"/>
  <c r="W25" i="2"/>
  <c r="V26" i="2"/>
  <c r="W26" i="2"/>
  <c r="X26" i="2" s="1"/>
  <c r="V27" i="2"/>
  <c r="W27" i="2"/>
  <c r="X27" i="2"/>
  <c r="V28" i="2"/>
  <c r="X28" i="2" s="1"/>
  <c r="W28" i="2"/>
  <c r="V29" i="2"/>
  <c r="X29" i="2" s="1"/>
  <c r="W29" i="2"/>
  <c r="V30" i="2"/>
  <c r="W30" i="2"/>
  <c r="X30" i="2" s="1"/>
  <c r="V31" i="2"/>
  <c r="W31" i="2"/>
  <c r="X31" i="2"/>
  <c r="V32" i="2"/>
  <c r="X32" i="2" s="1"/>
  <c r="W32" i="2"/>
  <c r="V33" i="2"/>
  <c r="W33" i="2"/>
  <c r="X33" i="2" s="1"/>
  <c r="V34" i="2"/>
  <c r="W34" i="2"/>
  <c r="X34" i="2"/>
  <c r="V35" i="2"/>
  <c r="X35" i="2" s="1"/>
  <c r="W35" i="2"/>
  <c r="V36" i="2"/>
  <c r="X36" i="2" s="1"/>
  <c r="W36" i="2"/>
  <c r="V37" i="2"/>
  <c r="W37" i="2"/>
  <c r="X37" i="2"/>
  <c r="V38" i="2"/>
  <c r="W38" i="2"/>
  <c r="X38" i="2" s="1"/>
  <c r="V39" i="2"/>
  <c r="X39" i="2" s="1"/>
  <c r="W39" i="2"/>
  <c r="V40" i="2"/>
  <c r="W40" i="2"/>
  <c r="V41" i="2"/>
  <c r="X41" i="2" s="1"/>
  <c r="W41" i="2"/>
  <c r="V42" i="2"/>
  <c r="W42" i="2"/>
  <c r="X42" i="2" s="1"/>
  <c r="V43" i="2"/>
  <c r="W43" i="2"/>
  <c r="X43" i="2"/>
  <c r="V44" i="2"/>
  <c r="X44" i="2" s="1"/>
  <c r="W44" i="2"/>
  <c r="V45" i="2"/>
  <c r="X45" i="2" s="1"/>
  <c r="W45" i="2"/>
  <c r="V46" i="2"/>
  <c r="W46" i="2"/>
  <c r="X46" i="2" s="1"/>
  <c r="V48" i="2"/>
  <c r="W48" i="2"/>
  <c r="X48" i="2" s="1"/>
  <c r="V49" i="2"/>
  <c r="W49" i="2"/>
  <c r="X49" i="2"/>
  <c r="V50" i="2"/>
  <c r="X50" i="2" s="1"/>
  <c r="W50" i="2"/>
  <c r="V51" i="2"/>
  <c r="W51" i="2"/>
  <c r="X51" i="2" s="1"/>
  <c r="V52" i="2"/>
  <c r="W52" i="2"/>
  <c r="X52" i="2"/>
  <c r="V53" i="2"/>
  <c r="X53" i="2" s="1"/>
  <c r="W53" i="2"/>
  <c r="V54" i="2"/>
  <c r="X54" i="2" s="1"/>
  <c r="W54" i="2"/>
  <c r="V55" i="2"/>
  <c r="W55" i="2"/>
  <c r="X55" i="2" s="1"/>
  <c r="V56" i="2"/>
  <c r="W56" i="2"/>
  <c r="X56" i="2"/>
  <c r="V57" i="2"/>
  <c r="X57" i="2" s="1"/>
  <c r="W57" i="2"/>
  <c r="V58" i="2"/>
  <c r="X58" i="2" s="1"/>
  <c r="W58" i="2"/>
  <c r="V59" i="2"/>
  <c r="W59" i="2"/>
  <c r="X59" i="2" s="1"/>
  <c r="V60" i="2"/>
  <c r="W60" i="2"/>
  <c r="X60" i="2"/>
  <c r="V61" i="2"/>
  <c r="X61" i="2" s="1"/>
  <c r="W61" i="2"/>
  <c r="V62" i="2"/>
  <c r="X62" i="2" s="1"/>
  <c r="W62" i="2"/>
  <c r="V63" i="2"/>
  <c r="W63" i="2"/>
  <c r="X63" i="2" s="1"/>
  <c r="V64" i="2"/>
  <c r="W64" i="2"/>
  <c r="X64" i="2"/>
  <c r="V65" i="2"/>
  <c r="X65" i="2" s="1"/>
  <c r="W65" i="2"/>
  <c r="V66" i="2"/>
  <c r="X66" i="2" s="1"/>
  <c r="W66" i="2"/>
  <c r="V67" i="2"/>
  <c r="W67" i="2"/>
  <c r="X67" i="2" s="1"/>
  <c r="V68" i="2"/>
  <c r="W68" i="2"/>
  <c r="X68" i="2"/>
  <c r="V69" i="2"/>
  <c r="X69" i="2" s="1"/>
  <c r="W69" i="2"/>
  <c r="V70" i="2"/>
  <c r="X70" i="2" s="1"/>
  <c r="W70" i="2"/>
  <c r="V71" i="2"/>
  <c r="W71" i="2"/>
  <c r="X71" i="2" s="1"/>
  <c r="V72" i="2"/>
  <c r="W72" i="2"/>
  <c r="X72" i="2"/>
  <c r="V73" i="2"/>
  <c r="X73" i="2" s="1"/>
  <c r="W73" i="2"/>
  <c r="V74" i="2"/>
  <c r="X74" i="2" s="1"/>
  <c r="W74" i="2"/>
  <c r="V75" i="2"/>
  <c r="W75" i="2"/>
  <c r="X75" i="2" s="1"/>
  <c r="V76" i="2"/>
  <c r="W76" i="2"/>
  <c r="X76" i="2"/>
  <c r="V77" i="2"/>
  <c r="X77" i="2" s="1"/>
  <c r="W77" i="2"/>
  <c r="V78" i="2"/>
  <c r="X78" i="2" s="1"/>
  <c r="W78" i="2"/>
  <c r="V79" i="2"/>
  <c r="W79" i="2"/>
  <c r="X79" i="2" s="1"/>
  <c r="V80" i="2"/>
  <c r="W80" i="2"/>
  <c r="X80" i="2"/>
  <c r="V81" i="2"/>
  <c r="X81" i="2" s="1"/>
  <c r="W81" i="2"/>
  <c r="V82" i="2"/>
  <c r="X82" i="2" s="1"/>
  <c r="W82" i="2"/>
  <c r="V83" i="2"/>
  <c r="W83" i="2"/>
  <c r="X83" i="2" s="1"/>
  <c r="V84" i="2"/>
  <c r="W84" i="2"/>
  <c r="X84" i="2"/>
  <c r="V85" i="2"/>
  <c r="X85" i="2" s="1"/>
  <c r="W85" i="2"/>
  <c r="V86" i="2"/>
  <c r="X86" i="2" s="1"/>
  <c r="W86" i="2"/>
  <c r="Y47" i="2"/>
  <c r="W47" i="2"/>
  <c r="V47" i="2"/>
  <c r="Y13" i="2"/>
  <c r="W13" i="2"/>
  <c r="V13" i="2"/>
  <c r="Y10" i="2"/>
  <c r="W10" i="2"/>
  <c r="V10" i="2"/>
  <c r="Y8" i="2"/>
  <c r="W8" i="2"/>
  <c r="V8" i="2"/>
  <c r="Y7" i="2"/>
  <c r="W7" i="2"/>
  <c r="V7" i="2"/>
  <c r="AF8" i="2"/>
  <c r="AF9" i="2"/>
  <c r="AF10" i="2"/>
  <c r="AF12" i="2"/>
  <c r="AF13" i="2"/>
  <c r="AF35" i="2"/>
  <c r="AF37" i="2"/>
  <c r="AF39" i="2"/>
  <c r="AF47" i="2"/>
  <c r="AF50" i="2"/>
  <c r="AF54" i="2"/>
  <c r="AF55" i="2"/>
  <c r="AF68" i="2"/>
  <c r="AF69" i="2"/>
  <c r="AF72" i="2"/>
  <c r="AF81" i="2"/>
  <c r="AF83" i="2"/>
  <c r="AF7" i="2"/>
  <c r="AC11" i="2"/>
  <c r="AD11" i="2"/>
  <c r="AE11" i="2" s="1"/>
  <c r="AC10" i="2"/>
  <c r="AD10" i="2"/>
  <c r="AE10" i="2"/>
  <c r="AC14" i="2"/>
  <c r="AD14" i="2"/>
  <c r="AE14" i="2" s="1"/>
  <c r="AC15" i="2"/>
  <c r="AD15" i="2"/>
  <c r="AE15" i="2"/>
  <c r="AC16" i="2"/>
  <c r="AE16" i="2" s="1"/>
  <c r="AD16" i="2"/>
  <c r="AC17" i="2"/>
  <c r="AE17" i="2" s="1"/>
  <c r="AD17" i="2"/>
  <c r="AC18" i="2"/>
  <c r="AD18" i="2"/>
  <c r="AE18" i="2" s="1"/>
  <c r="AC19" i="2"/>
  <c r="AD19" i="2"/>
  <c r="AE19" i="2"/>
  <c r="AC20" i="2"/>
  <c r="AE20" i="2" s="1"/>
  <c r="AD20" i="2"/>
  <c r="AC21" i="2"/>
  <c r="AD21" i="2"/>
  <c r="AC22" i="2"/>
  <c r="AD22" i="2"/>
  <c r="AE22" i="2"/>
  <c r="AC23" i="2"/>
  <c r="AD23" i="2"/>
  <c r="AE23" i="2"/>
  <c r="AC24" i="2"/>
  <c r="AE24" i="2" s="1"/>
  <c r="AD24" i="2"/>
  <c r="AC25" i="2"/>
  <c r="AE25" i="2" s="1"/>
  <c r="AD25" i="2"/>
  <c r="AC26" i="2"/>
  <c r="AD26" i="2"/>
  <c r="AE26" i="2" s="1"/>
  <c r="AC27" i="2"/>
  <c r="AD27" i="2"/>
  <c r="AE27" i="2"/>
  <c r="AC28" i="2"/>
  <c r="AE28" i="2" s="1"/>
  <c r="AD28" i="2"/>
  <c r="AC29" i="2"/>
  <c r="AD29" i="2"/>
  <c r="AC30" i="2"/>
  <c r="AD30" i="2"/>
  <c r="AE30" i="2"/>
  <c r="AC31" i="2"/>
  <c r="AD31" i="2"/>
  <c r="AE31" i="2"/>
  <c r="AC32" i="2"/>
  <c r="AE32" i="2" s="1"/>
  <c r="AD32" i="2"/>
  <c r="AC33" i="2"/>
  <c r="AE33" i="2" s="1"/>
  <c r="AD33" i="2"/>
  <c r="AC34" i="2"/>
  <c r="AD34" i="2"/>
  <c r="AE34" i="2" s="1"/>
  <c r="AC36" i="2"/>
  <c r="AD36" i="2"/>
  <c r="AE36" i="2" s="1"/>
  <c r="AC38" i="2"/>
  <c r="AD38" i="2"/>
  <c r="AE38" i="2" s="1"/>
  <c r="AC40" i="2"/>
  <c r="AD40" i="2"/>
  <c r="AE40" i="2" s="1"/>
  <c r="AC41" i="2"/>
  <c r="AD41" i="2"/>
  <c r="AE41" i="2"/>
  <c r="AC42" i="2"/>
  <c r="AE42" i="2" s="1"/>
  <c r="AD42" i="2"/>
  <c r="AC43" i="2"/>
  <c r="AD43" i="2"/>
  <c r="AC44" i="2"/>
  <c r="AD44" i="2"/>
  <c r="AE44" i="2"/>
  <c r="AC45" i="2"/>
  <c r="AD45" i="2"/>
  <c r="AE45" i="2"/>
  <c r="AC46" i="2"/>
  <c r="AE46" i="2" s="1"/>
  <c r="AD46" i="2"/>
  <c r="AC48" i="2"/>
  <c r="AE48" i="2" s="1"/>
  <c r="AD48" i="2"/>
  <c r="AC49" i="2"/>
  <c r="AE49" i="2" s="1"/>
  <c r="AD49" i="2"/>
  <c r="AC51" i="2"/>
  <c r="AD51" i="2"/>
  <c r="AC52" i="2"/>
  <c r="AD52" i="2"/>
  <c r="AE52" i="2"/>
  <c r="AC53" i="2"/>
  <c r="AD53" i="2"/>
  <c r="AE53" i="2"/>
  <c r="AC56" i="2"/>
  <c r="AD56" i="2"/>
  <c r="AE56" i="2"/>
  <c r="AC57" i="2"/>
  <c r="AD57" i="2"/>
  <c r="AE57" i="2"/>
  <c r="AC58" i="2"/>
  <c r="AE58" i="2" s="1"/>
  <c r="AD58" i="2"/>
  <c r="AC59" i="2"/>
  <c r="AE59" i="2" s="1"/>
  <c r="AD59" i="2"/>
  <c r="AC60" i="2"/>
  <c r="AD60" i="2"/>
  <c r="AE60" i="2" s="1"/>
  <c r="AC61" i="2"/>
  <c r="AD61" i="2"/>
  <c r="AE61" i="2"/>
  <c r="AC62" i="2"/>
  <c r="AE62" i="2" s="1"/>
  <c r="AD62" i="2"/>
  <c r="AC63" i="2"/>
  <c r="AD63" i="2"/>
  <c r="AC64" i="2"/>
  <c r="AD64" i="2"/>
  <c r="AE64" i="2"/>
  <c r="AC65" i="2"/>
  <c r="AD65" i="2"/>
  <c r="AE65" i="2"/>
  <c r="AC66" i="2"/>
  <c r="AE66" i="2" s="1"/>
  <c r="AD66" i="2"/>
  <c r="AC67" i="2"/>
  <c r="AE67" i="2" s="1"/>
  <c r="AD67" i="2"/>
  <c r="AC70" i="2"/>
  <c r="AE70" i="2" s="1"/>
  <c r="AD70" i="2"/>
  <c r="AC71" i="2"/>
  <c r="AD71" i="2"/>
  <c r="AE71" i="2" s="1"/>
  <c r="AC73" i="2"/>
  <c r="AD73" i="2"/>
  <c r="AE73" i="2" s="1"/>
  <c r="AC74" i="2"/>
  <c r="AD74" i="2"/>
  <c r="AE74" i="2"/>
  <c r="AC75" i="2"/>
  <c r="AE75" i="2" s="1"/>
  <c r="AD75" i="2"/>
  <c r="AC76" i="2"/>
  <c r="AE76" i="2" s="1"/>
  <c r="AD76" i="2"/>
  <c r="AC77" i="2"/>
  <c r="AD77" i="2"/>
  <c r="AE77" i="2"/>
  <c r="AC78" i="2"/>
  <c r="AD78" i="2"/>
  <c r="AE78" i="2"/>
  <c r="AC79" i="2"/>
  <c r="AE79" i="2" s="1"/>
  <c r="AD79" i="2"/>
  <c r="AC80" i="2"/>
  <c r="AD80" i="2"/>
  <c r="AC82" i="2"/>
  <c r="AD82" i="2"/>
  <c r="AC84" i="2"/>
  <c r="AE84" i="2" s="1"/>
  <c r="AD84" i="2"/>
  <c r="AC85" i="2"/>
  <c r="AD85" i="2"/>
  <c r="AE85" i="2" s="1"/>
  <c r="AC86" i="2"/>
  <c r="AD86" i="2"/>
  <c r="AE86" i="2"/>
  <c r="AC87" i="2"/>
  <c r="AE87" i="2" s="1"/>
  <c r="AD87" i="2"/>
  <c r="AC12" i="2"/>
  <c r="AD12" i="2"/>
  <c r="AC13" i="2"/>
  <c r="AD13" i="2"/>
  <c r="AC35" i="2"/>
  <c r="AD35" i="2"/>
  <c r="AC37" i="2"/>
  <c r="AD37" i="2"/>
  <c r="AC39" i="2"/>
  <c r="AD39" i="2"/>
  <c r="AC47" i="2"/>
  <c r="AD47" i="2"/>
  <c r="AC50" i="2"/>
  <c r="AD50" i="2"/>
  <c r="AC54" i="2"/>
  <c r="AD54" i="2"/>
  <c r="AC55" i="2"/>
  <c r="AD55" i="2"/>
  <c r="AC68" i="2"/>
  <c r="AD68" i="2"/>
  <c r="AC69" i="2"/>
  <c r="AD69" i="2"/>
  <c r="AC72" i="2"/>
  <c r="AD72" i="2"/>
  <c r="AC81" i="2"/>
  <c r="AD81" i="2"/>
  <c r="AC83" i="2"/>
  <c r="AD83" i="2"/>
  <c r="AD9" i="2"/>
  <c r="AC9" i="2"/>
  <c r="AF5" i="2"/>
  <c r="AF6" i="2"/>
  <c r="AH7" i="2"/>
  <c r="AC7" i="2"/>
  <c r="AC8" i="2"/>
  <c r="AE7" i="2"/>
  <c r="AE8" i="2"/>
  <c r="AD8" i="2"/>
  <c r="AD7" i="2"/>
  <c r="I6" i="5" l="1"/>
  <c r="A27" i="8" s="1"/>
  <c r="I4" i="5"/>
  <c r="A21" i="8" s="1"/>
  <c r="D7" i="5"/>
  <c r="D5" i="5"/>
  <c r="I7" i="5"/>
  <c r="A31" i="8" s="1"/>
  <c r="I5" i="5"/>
  <c r="A24" i="8" s="1"/>
  <c r="D4" i="5"/>
  <c r="D6" i="5"/>
  <c r="A24" i="10"/>
  <c r="D39" i="10"/>
  <c r="F39" i="10" s="1"/>
  <c r="A21" i="10"/>
  <c r="D37" i="10"/>
  <c r="F37" i="10" s="1"/>
  <c r="D7" i="6"/>
  <c r="AE51" i="2"/>
  <c r="AE29" i="2"/>
  <c r="AE21" i="2"/>
  <c r="AF62" i="2" s="1"/>
  <c r="AE80" i="2"/>
  <c r="AE63" i="2"/>
  <c r="AF63" i="2" s="1"/>
  <c r="AE43" i="2"/>
  <c r="AF24" i="2"/>
  <c r="AE82" i="2"/>
  <c r="AF57" i="2"/>
  <c r="AF31" i="2"/>
  <c r="D6" i="6"/>
  <c r="E4" i="6"/>
  <c r="Y9" i="7"/>
  <c r="X40" i="2"/>
  <c r="Y40" i="2" s="1"/>
  <c r="X24" i="2"/>
  <c r="Y78" i="2" s="1"/>
  <c r="Q75" i="2"/>
  <c r="Q67" i="2"/>
  <c r="Q52" i="2"/>
  <c r="X13" i="1"/>
  <c r="X11" i="1"/>
  <c r="X10" i="1"/>
  <c r="X14" i="1"/>
  <c r="Q19" i="1"/>
  <c r="Q8" i="1"/>
  <c r="Q5" i="1"/>
  <c r="Q18" i="1"/>
  <c r="Q6" i="1"/>
  <c r="I13" i="1"/>
  <c r="I11" i="1"/>
  <c r="I10" i="1"/>
  <c r="I14" i="1"/>
  <c r="AE18" i="1"/>
  <c r="AE11" i="1"/>
  <c r="I18" i="1"/>
  <c r="Q65" i="2"/>
  <c r="Q47" i="2"/>
  <c r="Q31" i="2"/>
  <c r="R31" i="2" s="1"/>
  <c r="Q15" i="2"/>
  <c r="R49" i="2" s="1"/>
  <c r="I84" i="2"/>
  <c r="I76" i="2"/>
  <c r="I68" i="2"/>
  <c r="I60" i="2"/>
  <c r="AE19" i="1"/>
  <c r="AE13" i="1"/>
  <c r="AE10" i="1"/>
  <c r="X21" i="1"/>
  <c r="X19" i="1"/>
  <c r="X8" i="1"/>
  <c r="X5" i="1"/>
  <c r="Q16" i="1"/>
  <c r="Q13" i="1"/>
  <c r="Q11" i="1"/>
  <c r="I21" i="1"/>
  <c r="I19" i="1"/>
  <c r="I8" i="1"/>
  <c r="I5" i="1"/>
  <c r="Q51" i="2"/>
  <c r="Q35" i="2"/>
  <c r="Q19" i="2"/>
  <c r="R81" i="2" s="1"/>
  <c r="I53" i="2"/>
  <c r="I45" i="2"/>
  <c r="A21" i="9"/>
  <c r="I37" i="2"/>
  <c r="I29" i="2"/>
  <c r="I21" i="2"/>
  <c r="I11" i="2"/>
  <c r="J80" i="2" s="1"/>
  <c r="AE22" i="1"/>
  <c r="AE15" i="1"/>
  <c r="AE9" i="1"/>
  <c r="X20" i="1"/>
  <c r="X17" i="1"/>
  <c r="X15" i="1"/>
  <c r="Q12" i="1"/>
  <c r="Q9" i="1"/>
  <c r="Q7" i="1"/>
  <c r="I20" i="1"/>
  <c r="I17" i="1"/>
  <c r="I15" i="1"/>
  <c r="B93" i="7"/>
  <c r="E7" i="6" s="1"/>
  <c r="E43" i="9" s="1"/>
  <c r="B92" i="7"/>
  <c r="E6" i="6" s="1"/>
  <c r="Q43" i="2"/>
  <c r="A24" i="9"/>
  <c r="Q27" i="2"/>
  <c r="I49" i="2"/>
  <c r="I41" i="2"/>
  <c r="J41" i="2" s="1"/>
  <c r="I33" i="2"/>
  <c r="I25" i="2"/>
  <c r="I17" i="2"/>
  <c r="J9" i="2"/>
  <c r="J74" i="2"/>
  <c r="AE17" i="1"/>
  <c r="AE14" i="1"/>
  <c r="AE6" i="1"/>
  <c r="X12" i="1"/>
  <c r="X9" i="1"/>
  <c r="X7" i="1"/>
  <c r="Q20" i="1"/>
  <c r="Q17" i="1"/>
  <c r="Q15" i="1"/>
  <c r="I12" i="1"/>
  <c r="I9" i="1"/>
  <c r="I7" i="1"/>
  <c r="AF77" i="7"/>
  <c r="R69" i="7"/>
  <c r="B90" i="7"/>
  <c r="AF76" i="7"/>
  <c r="Y72" i="7"/>
  <c r="J68" i="7"/>
  <c r="B91" i="7"/>
  <c r="E5" i="6" s="1"/>
  <c r="D37" i="9"/>
  <c r="F37" i="9" s="1"/>
  <c r="D39" i="9"/>
  <c r="G4" i="6"/>
  <c r="A13" i="5"/>
  <c r="B7" i="5"/>
  <c r="A25" i="5"/>
  <c r="Y83" i="7"/>
  <c r="Y77" i="7"/>
  <c r="Y76" i="7"/>
  <c r="Y75" i="7"/>
  <c r="Y74" i="7"/>
  <c r="Y73" i="7"/>
  <c r="Y16" i="7"/>
  <c r="AF75" i="7"/>
  <c r="AF73" i="7"/>
  <c r="Y71" i="7"/>
  <c r="Y70" i="7"/>
  <c r="J67" i="7"/>
  <c r="J66" i="7"/>
  <c r="AF87" i="7"/>
  <c r="R87" i="7"/>
  <c r="AF86" i="7"/>
  <c r="R86" i="7"/>
  <c r="AF85" i="7"/>
  <c r="R85" i="7"/>
  <c r="AF84" i="7"/>
  <c r="R84" i="7"/>
  <c r="J83" i="7"/>
  <c r="Y82" i="7"/>
  <c r="J82" i="7"/>
  <c r="R81" i="7"/>
  <c r="AF80" i="7"/>
  <c r="R80" i="7"/>
  <c r="AF79" i="7"/>
  <c r="R79" i="7"/>
  <c r="AF78" i="7"/>
  <c r="J65" i="7"/>
  <c r="J64" i="7"/>
  <c r="J63" i="7"/>
  <c r="J62" i="7"/>
  <c r="J61" i="7"/>
  <c r="J60" i="7"/>
  <c r="J59" i="7"/>
  <c r="J58" i="7"/>
  <c r="J57" i="7"/>
  <c r="R72" i="7"/>
  <c r="R71" i="7"/>
  <c r="R70" i="7"/>
  <c r="J69" i="7"/>
  <c r="AF67" i="7"/>
  <c r="AF66" i="7"/>
  <c r="J35" i="7"/>
  <c r="J34" i="7"/>
  <c r="J33" i="7"/>
  <c r="J32" i="7"/>
  <c r="J31" i="7"/>
  <c r="J30" i="7"/>
  <c r="J29" i="7"/>
  <c r="J28" i="7"/>
  <c r="J27" i="7"/>
  <c r="J26" i="7"/>
  <c r="J25" i="7"/>
  <c r="J24" i="7"/>
  <c r="J23" i="7"/>
  <c r="R26" i="7"/>
  <c r="R23" i="7"/>
  <c r="AF65" i="7"/>
  <c r="AF64" i="7"/>
  <c r="AF63" i="7"/>
  <c r="AF62" i="7"/>
  <c r="AF61" i="7"/>
  <c r="AF60" i="7"/>
  <c r="AF59" i="7"/>
  <c r="AF58" i="7"/>
  <c r="AF57" i="7"/>
  <c r="AF56" i="7"/>
  <c r="R56" i="7"/>
  <c r="Y55" i="7"/>
  <c r="Y54" i="7"/>
  <c r="J54" i="7"/>
  <c r="Y53" i="7"/>
  <c r="J53" i="7"/>
  <c r="Y52" i="7"/>
  <c r="J52" i="7"/>
  <c r="Y51" i="7"/>
  <c r="J51" i="7"/>
  <c r="R50" i="7"/>
  <c r="AF49" i="7"/>
  <c r="R49" i="7"/>
  <c r="AF48" i="7"/>
  <c r="R48" i="7"/>
  <c r="R47" i="7"/>
  <c r="AF46" i="7"/>
  <c r="R46" i="7"/>
  <c r="AF45" i="7"/>
  <c r="R45" i="7"/>
  <c r="AF44" i="7"/>
  <c r="R44" i="7"/>
  <c r="AF43" i="7"/>
  <c r="R43" i="7"/>
  <c r="AF42" i="7"/>
  <c r="R42" i="7"/>
  <c r="AF41" i="7"/>
  <c r="R41" i="7"/>
  <c r="AF40" i="7"/>
  <c r="R40" i="7"/>
  <c r="Y39" i="7"/>
  <c r="J39" i="7"/>
  <c r="Y38" i="7"/>
  <c r="J38" i="7"/>
  <c r="R37" i="7"/>
  <c r="AF36" i="7"/>
  <c r="R36" i="7"/>
  <c r="Y35" i="7"/>
  <c r="R28" i="7"/>
  <c r="AF26" i="7"/>
  <c r="R24" i="7"/>
  <c r="R9" i="7"/>
  <c r="R29" i="7"/>
  <c r="AF21" i="7"/>
  <c r="AF20" i="7"/>
  <c r="Y19" i="7"/>
  <c r="AF18" i="7"/>
  <c r="Y17" i="7"/>
  <c r="AF16" i="7"/>
  <c r="Y15" i="7"/>
  <c r="Y14" i="7"/>
  <c r="Y12" i="7"/>
  <c r="Y11" i="7"/>
  <c r="R27" i="7"/>
  <c r="R34" i="7"/>
  <c r="R33" i="7"/>
  <c r="R32" i="7"/>
  <c r="R31" i="7"/>
  <c r="R30" i="7"/>
  <c r="AF28" i="7"/>
  <c r="Y21" i="7"/>
  <c r="Y20" i="7"/>
  <c r="AF19" i="7"/>
  <c r="Y18" i="7"/>
  <c r="AF17" i="7"/>
  <c r="AF15" i="7"/>
  <c r="AF14" i="7"/>
  <c r="R12" i="7"/>
  <c r="J11" i="7"/>
  <c r="AF74" i="7"/>
  <c r="R78" i="7"/>
  <c r="R77" i="7"/>
  <c r="R76" i="7"/>
  <c r="R75" i="7"/>
  <c r="R74" i="7"/>
  <c r="R73" i="7"/>
  <c r="J72" i="7"/>
  <c r="J71" i="7"/>
  <c r="J70" i="7"/>
  <c r="Y68" i="7"/>
  <c r="Y67" i="7"/>
  <c r="Y66" i="7"/>
  <c r="Y65" i="7"/>
  <c r="Y87" i="7"/>
  <c r="J87" i="7"/>
  <c r="Y86" i="7"/>
  <c r="J86" i="7"/>
  <c r="Y85" i="7"/>
  <c r="J85" i="7"/>
  <c r="Y84" i="7"/>
  <c r="J84" i="7"/>
  <c r="R83" i="7"/>
  <c r="AF82" i="7"/>
  <c r="R82" i="7"/>
  <c r="Y81" i="7"/>
  <c r="J81" i="7"/>
  <c r="Y80" i="7"/>
  <c r="J80" i="7"/>
  <c r="Y79" i="7"/>
  <c r="J79" i="7"/>
  <c r="Y78" i="7"/>
  <c r="Y64" i="7"/>
  <c r="Y63" i="7"/>
  <c r="Y62" i="7"/>
  <c r="Y61" i="7"/>
  <c r="Y60" i="7"/>
  <c r="Y59" i="7"/>
  <c r="Y58" i="7"/>
  <c r="Y57" i="7"/>
  <c r="J78" i="7"/>
  <c r="J77" i="7"/>
  <c r="J76" i="7"/>
  <c r="J75" i="7"/>
  <c r="J74" i="7"/>
  <c r="J73" i="7"/>
  <c r="AF71" i="7"/>
  <c r="AF70" i="7"/>
  <c r="Y69" i="7"/>
  <c r="R68" i="7"/>
  <c r="R67" i="7"/>
  <c r="R66" i="7"/>
  <c r="Y34" i="7"/>
  <c r="Y33" i="7"/>
  <c r="Y32" i="7"/>
  <c r="Y31" i="7"/>
  <c r="Y30" i="7"/>
  <c r="Y29" i="7"/>
  <c r="Y28" i="7"/>
  <c r="Y27" i="7"/>
  <c r="Y26" i="7"/>
  <c r="Y25" i="7"/>
  <c r="Y24" i="7"/>
  <c r="Y23" i="7"/>
  <c r="Y22" i="7"/>
  <c r="R25" i="7"/>
  <c r="AF22" i="7"/>
  <c r="R65" i="7"/>
  <c r="R64" i="7"/>
  <c r="R63" i="7"/>
  <c r="R62" i="7"/>
  <c r="R61" i="7"/>
  <c r="R60" i="7"/>
  <c r="R59" i="7"/>
  <c r="R58" i="7"/>
  <c r="R57" i="7"/>
  <c r="Y56" i="7"/>
  <c r="J56" i="7"/>
  <c r="J55" i="7"/>
  <c r="R54" i="7"/>
  <c r="AF53" i="7"/>
  <c r="R53" i="7"/>
  <c r="AF52" i="7"/>
  <c r="R52" i="7"/>
  <c r="AF51" i="7"/>
  <c r="R51" i="7"/>
  <c r="Y50" i="7"/>
  <c r="J50" i="7"/>
  <c r="Y49" i="7"/>
  <c r="J49" i="7"/>
  <c r="Y48" i="7"/>
  <c r="J48" i="7"/>
  <c r="J47" i="7"/>
  <c r="Y46" i="7"/>
  <c r="J46" i="7"/>
  <c r="Y45" i="7"/>
  <c r="J45" i="7"/>
  <c r="Y44" i="7"/>
  <c r="J44" i="7"/>
  <c r="Y43" i="7"/>
  <c r="J43" i="7"/>
  <c r="Y42" i="7"/>
  <c r="J42" i="7"/>
  <c r="Y41" i="7"/>
  <c r="J41" i="7"/>
  <c r="Y40" i="7"/>
  <c r="J40" i="7"/>
  <c r="R39" i="7"/>
  <c r="AF38" i="7"/>
  <c r="R38" i="7"/>
  <c r="Y37" i="7"/>
  <c r="J37" i="7"/>
  <c r="Y36" i="7"/>
  <c r="J36" i="7"/>
  <c r="R35" i="7"/>
  <c r="AF27" i="7"/>
  <c r="AF25" i="7"/>
  <c r="AF23" i="7"/>
  <c r="J9" i="7"/>
  <c r="R22" i="7"/>
  <c r="R21" i="7"/>
  <c r="J20" i="7"/>
  <c r="R19" i="7"/>
  <c r="J18" i="7"/>
  <c r="R17" i="7"/>
  <c r="J16" i="7"/>
  <c r="R15" i="7"/>
  <c r="R14" i="7"/>
  <c r="J12" i="7"/>
  <c r="R11" i="7"/>
  <c r="AF34" i="7"/>
  <c r="AF33" i="7"/>
  <c r="AF32" i="7"/>
  <c r="AF31" i="7"/>
  <c r="AF30" i="7"/>
  <c r="AF29" i="7"/>
  <c r="J22" i="7"/>
  <c r="J21" i="7"/>
  <c r="R20" i="7"/>
  <c r="J19" i="7"/>
  <c r="R18" i="7"/>
  <c r="J17" i="7"/>
  <c r="R16" i="7"/>
  <c r="J15" i="7"/>
  <c r="J14" i="7"/>
  <c r="AF11" i="7"/>
  <c r="AF24" i="7"/>
  <c r="D41" i="9" l="1"/>
  <c r="A27" i="10"/>
  <c r="D41" i="10"/>
  <c r="F41" i="10" s="1"/>
  <c r="D43" i="9"/>
  <c r="A31" i="10"/>
  <c r="D43" i="10"/>
  <c r="F43" i="10" s="1"/>
  <c r="J68" i="2"/>
  <c r="J64" i="2"/>
  <c r="R9" i="2"/>
  <c r="R17" i="2"/>
  <c r="Y26" i="2"/>
  <c r="Y71" i="2"/>
  <c r="Y52" i="2"/>
  <c r="R37" i="2"/>
  <c r="Y64" i="2"/>
  <c r="AF56" i="2"/>
  <c r="Y18" i="2"/>
  <c r="AF28" i="2"/>
  <c r="AF58" i="2"/>
  <c r="AF86" i="2"/>
  <c r="J66" i="2"/>
  <c r="J82" i="2"/>
  <c r="J25" i="2"/>
  <c r="R27" i="2"/>
  <c r="J29" i="2"/>
  <c r="J53" i="2"/>
  <c r="J46" i="2"/>
  <c r="R35" i="2"/>
  <c r="J60" i="2"/>
  <c r="J76" i="2"/>
  <c r="E5" i="5"/>
  <c r="T39" i="8" s="1"/>
  <c r="R65" i="2"/>
  <c r="J57" i="2"/>
  <c r="J67" i="2"/>
  <c r="R61" i="2"/>
  <c r="R45" i="2"/>
  <c r="R18" i="2"/>
  <c r="Y27" i="2"/>
  <c r="R54" i="2"/>
  <c r="R28" i="2"/>
  <c r="R52" i="2"/>
  <c r="R87" i="2"/>
  <c r="R32" i="2"/>
  <c r="Y87" i="2"/>
  <c r="Y19" i="2"/>
  <c r="Y33" i="2"/>
  <c r="Y42" i="2"/>
  <c r="Y60" i="2"/>
  <c r="Y76" i="2"/>
  <c r="AF15" i="2"/>
  <c r="AF48" i="2"/>
  <c r="AF82" i="2"/>
  <c r="AF44" i="2"/>
  <c r="AF80" i="2"/>
  <c r="R66" i="2"/>
  <c r="Y29" i="2"/>
  <c r="Y68" i="2"/>
  <c r="E7" i="5"/>
  <c r="T43" i="8" s="1"/>
  <c r="R79" i="2"/>
  <c r="R42" i="2"/>
  <c r="Y14" i="2"/>
  <c r="Y39" i="2"/>
  <c r="Y59" i="2"/>
  <c r="Y75" i="2"/>
  <c r="Y32" i="2"/>
  <c r="AF32" i="2"/>
  <c r="Y58" i="2"/>
  <c r="AF77" i="2"/>
  <c r="Y50" i="2"/>
  <c r="Y49" i="2"/>
  <c r="Y62" i="2"/>
  <c r="AF20" i="2"/>
  <c r="AF59" i="2"/>
  <c r="AF19" i="2"/>
  <c r="AF40" i="2"/>
  <c r="AF75" i="2"/>
  <c r="AF87" i="2"/>
  <c r="AF66" i="2"/>
  <c r="AF78" i="2"/>
  <c r="J11" i="2"/>
  <c r="J54" i="2"/>
  <c r="J48" i="2"/>
  <c r="J43" i="2"/>
  <c r="J38" i="2"/>
  <c r="J32" i="2"/>
  <c r="J27" i="2"/>
  <c r="J22" i="2"/>
  <c r="J16" i="2"/>
  <c r="J30" i="2"/>
  <c r="J24" i="2"/>
  <c r="J19" i="2"/>
  <c r="J14" i="2"/>
  <c r="J12" i="2"/>
  <c r="J87" i="2"/>
  <c r="J71" i="2"/>
  <c r="J55" i="2"/>
  <c r="J50" i="2"/>
  <c r="J44" i="2"/>
  <c r="J39" i="2"/>
  <c r="J34" i="2"/>
  <c r="J28" i="2"/>
  <c r="J23" i="2"/>
  <c r="J18" i="2"/>
  <c r="J58" i="2"/>
  <c r="J36" i="2"/>
  <c r="J15" i="2"/>
  <c r="J52" i="2"/>
  <c r="J31" i="2"/>
  <c r="J79" i="2"/>
  <c r="J47" i="2"/>
  <c r="J26" i="2"/>
  <c r="J63" i="2"/>
  <c r="J42" i="2"/>
  <c r="J20" i="2"/>
  <c r="J56" i="2"/>
  <c r="J83" i="2"/>
  <c r="R63" i="2"/>
  <c r="R77" i="2"/>
  <c r="R67" i="2"/>
  <c r="R53" i="2"/>
  <c r="R83" i="2"/>
  <c r="Y15" i="2"/>
  <c r="Y55" i="2"/>
  <c r="R26" i="2"/>
  <c r="R85" i="2"/>
  <c r="AF41" i="2"/>
  <c r="Y25" i="2"/>
  <c r="Y46" i="2"/>
  <c r="AF21" i="2"/>
  <c r="Y81" i="2"/>
  <c r="R86" i="2"/>
  <c r="Y69" i="2"/>
  <c r="Y85" i="2"/>
  <c r="AF14" i="2"/>
  <c r="AF74" i="2"/>
  <c r="AF34" i="2"/>
  <c r="J70" i="2"/>
  <c r="J86" i="2"/>
  <c r="J33" i="2"/>
  <c r="G5" i="6"/>
  <c r="J37" i="2"/>
  <c r="E4" i="5"/>
  <c r="T37" i="8" s="1"/>
  <c r="J40" i="2"/>
  <c r="R51" i="2"/>
  <c r="J61" i="2"/>
  <c r="J77" i="2"/>
  <c r="R15" i="2"/>
  <c r="R70" i="2"/>
  <c r="R64" i="2"/>
  <c r="R59" i="2"/>
  <c r="R46" i="2"/>
  <c r="R41" i="2"/>
  <c r="R36" i="2"/>
  <c r="R30" i="2"/>
  <c r="R25" i="2"/>
  <c r="R20" i="2"/>
  <c r="R14" i="2"/>
  <c r="R12" i="2"/>
  <c r="J59" i="2"/>
  <c r="J72" i="2"/>
  <c r="J81" i="2"/>
  <c r="R74" i="2"/>
  <c r="R34" i="2"/>
  <c r="R11" i="2"/>
  <c r="R69" i="2"/>
  <c r="R44" i="2"/>
  <c r="R22" i="2"/>
  <c r="R57" i="2"/>
  <c r="R60" i="2"/>
  <c r="Y28" i="2"/>
  <c r="Y24" i="2"/>
  <c r="Y44" i="2"/>
  <c r="J62" i="2"/>
  <c r="R72" i="2"/>
  <c r="Y9" i="2"/>
  <c r="Y22" i="2"/>
  <c r="Y35" i="2"/>
  <c r="Y48" i="2"/>
  <c r="Y66" i="2"/>
  <c r="Y82" i="2"/>
  <c r="AF23" i="2"/>
  <c r="AF53" i="2"/>
  <c r="AF16" i="2"/>
  <c r="AF52" i="2"/>
  <c r="R21" i="2"/>
  <c r="R82" i="2"/>
  <c r="Y45" i="2"/>
  <c r="Y79" i="2"/>
  <c r="AF27" i="2"/>
  <c r="R16" i="2"/>
  <c r="R50" i="2"/>
  <c r="Y23" i="2"/>
  <c r="Y41" i="2"/>
  <c r="Y61" i="2"/>
  <c r="Y77" i="2"/>
  <c r="Y16" i="2"/>
  <c r="AF51" i="2"/>
  <c r="R80" i="2"/>
  <c r="Y74" i="2"/>
  <c r="R68" i="2"/>
  <c r="Y11" i="2"/>
  <c r="Y51" i="2"/>
  <c r="Y67" i="2"/>
  <c r="Y83" i="2"/>
  <c r="AF25" i="2"/>
  <c r="AF67" i="2"/>
  <c r="AF61" i="2"/>
  <c r="AF42" i="2"/>
  <c r="AF30" i="2"/>
  <c r="AF18" i="2"/>
  <c r="AF73" i="2"/>
  <c r="AF22" i="2"/>
  <c r="AF70" i="2"/>
  <c r="J35" i="2"/>
  <c r="J84" i="2"/>
  <c r="J73" i="2"/>
  <c r="R29" i="2"/>
  <c r="R38" i="2"/>
  <c r="R39" i="2"/>
  <c r="Y38" i="2"/>
  <c r="Y36" i="2"/>
  <c r="Y84" i="2"/>
  <c r="R71" i="2"/>
  <c r="Y80" i="2"/>
  <c r="Y12" i="2"/>
  <c r="Y53" i="2"/>
  <c r="AF84" i="2"/>
  <c r="AF38" i="2"/>
  <c r="AF79" i="2"/>
  <c r="J78" i="2"/>
  <c r="J17" i="2"/>
  <c r="J49" i="2"/>
  <c r="R43" i="2"/>
  <c r="J21" i="2"/>
  <c r="J45" i="2"/>
  <c r="J51" i="2"/>
  <c r="R19" i="2"/>
  <c r="J69" i="2"/>
  <c r="J85" i="2"/>
  <c r="R47" i="2"/>
  <c r="J65" i="2"/>
  <c r="J75" i="2"/>
  <c r="R23" i="2"/>
  <c r="R58" i="2"/>
  <c r="R24" i="2"/>
  <c r="E6" i="5"/>
  <c r="T41" i="8" s="1"/>
  <c r="R56" i="2"/>
  <c r="R33" i="2"/>
  <c r="R75" i="2"/>
  <c r="R48" i="2"/>
  <c r="R73" i="2"/>
  <c r="R84" i="2"/>
  <c r="Y17" i="2"/>
  <c r="Y31" i="2"/>
  <c r="A27" i="9"/>
  <c r="G6" i="6"/>
  <c r="Y57" i="2"/>
  <c r="Y73" i="2"/>
  <c r="Y20" i="2"/>
  <c r="AF45" i="2"/>
  <c r="AF65" i="2"/>
  <c r="AF43" i="2"/>
  <c r="AF64" i="2"/>
  <c r="R62" i="2"/>
  <c r="Y21" i="2"/>
  <c r="Y63" i="2"/>
  <c r="AF11" i="2"/>
  <c r="AF76" i="2"/>
  <c r="R40" i="2"/>
  <c r="R76" i="2"/>
  <c r="Y30" i="2"/>
  <c r="Y54" i="2"/>
  <c r="Y70" i="2"/>
  <c r="Y86" i="2"/>
  <c r="AF29" i="2"/>
  <c r="R78" i="2"/>
  <c r="Y37" i="2"/>
  <c r="AF49" i="2"/>
  <c r="Y43" i="2"/>
  <c r="Y34" i="2"/>
  <c r="Y56" i="2"/>
  <c r="Y72" i="2"/>
  <c r="AF17" i="2"/>
  <c r="AF33" i="2"/>
  <c r="Y65" i="2"/>
  <c r="AF26" i="2"/>
  <c r="AF46" i="2"/>
  <c r="AF71" i="2"/>
  <c r="A31" i="9"/>
  <c r="G7" i="6"/>
  <c r="AF36" i="2"/>
  <c r="AF60" i="2"/>
  <c r="AF85" i="2"/>
  <c r="G4" i="5"/>
  <c r="A15" i="8"/>
  <c r="G5" i="5"/>
  <c r="G6" i="5"/>
  <c r="E41" i="8" l="1"/>
  <c r="E37" i="8"/>
  <c r="D41" i="8"/>
  <c r="U41" i="8" s="1"/>
  <c r="D37" i="8"/>
  <c r="U37" i="8" s="1"/>
  <c r="E43" i="8"/>
  <c r="E39" i="8"/>
  <c r="D43" i="8"/>
  <c r="U43" i="8" s="1"/>
  <c r="D39" i="8"/>
  <c r="U39" i="8" s="1"/>
  <c r="G7" i="5"/>
  <c r="F41" i="9"/>
  <c r="F43" i="9"/>
  <c r="F39" i="9"/>
</calcChain>
</file>

<file path=xl/sharedStrings.xml><?xml version="1.0" encoding="utf-8"?>
<sst xmlns="http://schemas.openxmlformats.org/spreadsheetml/2006/main" count="3986" uniqueCount="2938">
  <si>
    <t xml:space="preserve">Nb arrêts </t>
  </si>
  <si>
    <t>nb pers en arrêt</t>
  </si>
  <si>
    <t>taux brut</t>
  </si>
  <si>
    <t>taux stand age*sexe</t>
  </si>
  <si>
    <t>A - Agriculture, sylviculture et pêche</t>
  </si>
  <si>
    <t>B - Industries extractives</t>
  </si>
  <si>
    <t>C - Industrie manufacturière</t>
  </si>
  <si>
    <t>D - Production et distribution d'électricité, de gaz, de vapeur et d'air conditionné</t>
  </si>
  <si>
    <t>E - Production et distribution d'eau ; assainissement, gestion des déchets et dépollution</t>
  </si>
  <si>
    <t>F - Construction</t>
  </si>
  <si>
    <t>G - Commerce ; réparation d'automobiles et de motocycles</t>
  </si>
  <si>
    <t>H - Transports et entreposage</t>
  </si>
  <si>
    <t>I - Hébergement et restauration</t>
  </si>
  <si>
    <t>J - Information et communication</t>
  </si>
  <si>
    <t>K - Activités financières et d'assurance</t>
  </si>
  <si>
    <t>L - Activités immobilières</t>
  </si>
  <si>
    <t>M - Activités spécialisées, scientifiques et techniques</t>
  </si>
  <si>
    <t>N - Activités de services administratifs et de soutien</t>
  </si>
  <si>
    <t>O - Administration publique</t>
  </si>
  <si>
    <t>P - Enseignement</t>
  </si>
  <si>
    <t>Q - Santé humaine et action sociale</t>
  </si>
  <si>
    <t>R - Arts, spectacles et activités récréatives</t>
  </si>
  <si>
    <t>S - Autres activités de services</t>
  </si>
  <si>
    <t>arrêts de travail d'au moins 4 jours en 2017, branches maladie et risques professionnels</t>
  </si>
  <si>
    <t>arrêts de travail d'au moins 4 jours en 2017, branche risques professionnels</t>
  </si>
  <si>
    <t>arrêts de travail de plus de 6 mois en 2017, branches maladie et risques professionnels</t>
  </si>
  <si>
    <t>arrêts de travail itératifs (au moins 4 arrêt d'au moins 4 jours e, 2017), branches maladie et risques professionnels</t>
  </si>
  <si>
    <t>21 sections de la NAF</t>
  </si>
  <si>
    <t>01</t>
  </si>
  <si>
    <t>Cult. &amp; prod. animale, chasse &amp; sce ann.</t>
  </si>
  <si>
    <t>02</t>
  </si>
  <si>
    <t>Sylviculture et exploitation forestière</t>
  </si>
  <si>
    <t>03</t>
  </si>
  <si>
    <t>Pêche et aquaculture</t>
  </si>
  <si>
    <t>06</t>
  </si>
  <si>
    <t>Extraction d'hydrocarbures</t>
  </si>
  <si>
    <t>07</t>
  </si>
  <si>
    <t>Extraction de minerais métalliques</t>
  </si>
  <si>
    <t>08</t>
  </si>
  <si>
    <t>Autres industries extractives</t>
  </si>
  <si>
    <t>09</t>
  </si>
  <si>
    <t>Sces de soutien aux indust. extractives</t>
  </si>
  <si>
    <t>10</t>
  </si>
  <si>
    <t>Industries alimentaires</t>
  </si>
  <si>
    <t>11</t>
  </si>
  <si>
    <t>Fabrication de boissons</t>
  </si>
  <si>
    <t>12</t>
  </si>
  <si>
    <t>Fabrication de produits à base de tabac</t>
  </si>
  <si>
    <t>13</t>
  </si>
  <si>
    <t>Fabrication de textiles</t>
  </si>
  <si>
    <t>14</t>
  </si>
  <si>
    <t>Industrie de l'habillement</t>
  </si>
  <si>
    <t>15</t>
  </si>
  <si>
    <t>Industrie du cuir et de la chaussure</t>
  </si>
  <si>
    <t>16</t>
  </si>
  <si>
    <t>Trav. bois; fab. article bois, vannerie</t>
  </si>
  <si>
    <t>17</t>
  </si>
  <si>
    <t>Industrie du papier et du carton</t>
  </si>
  <si>
    <t>18</t>
  </si>
  <si>
    <t>Imprimerie &amp; reprod. d'enregistrements</t>
  </si>
  <si>
    <t>19</t>
  </si>
  <si>
    <t>Cokéfaction et raffinage</t>
  </si>
  <si>
    <t>20</t>
  </si>
  <si>
    <t>Industrie chimique</t>
  </si>
  <si>
    <t>21</t>
  </si>
  <si>
    <t>Industrie pharmaceutique</t>
  </si>
  <si>
    <t>22</t>
  </si>
  <si>
    <t>Fab. prod. en caoutchouc &amp; en plastique</t>
  </si>
  <si>
    <t>23</t>
  </si>
  <si>
    <t>Fab. aut. prod. minéraux non métalliques</t>
  </si>
  <si>
    <t>24</t>
  </si>
  <si>
    <t>Métallurgie</t>
  </si>
  <si>
    <t>25</t>
  </si>
  <si>
    <t>Fab. prod. métalliq. sf machine &amp; équipt</t>
  </si>
  <si>
    <t>26</t>
  </si>
  <si>
    <t>Fab. prod. informat., électroniq. &amp; opt.</t>
  </si>
  <si>
    <t>27</t>
  </si>
  <si>
    <t>Fabrication d'équipements électriques</t>
  </si>
  <si>
    <t>28</t>
  </si>
  <si>
    <t>Fabric. de machines &amp; équipements n.c.a.</t>
  </si>
  <si>
    <t>29</t>
  </si>
  <si>
    <t>Industrie automobile</t>
  </si>
  <si>
    <t>30</t>
  </si>
  <si>
    <t>Fabric. d'autres matériels de transport</t>
  </si>
  <si>
    <t>31</t>
  </si>
  <si>
    <t>Fabrication de meubles</t>
  </si>
  <si>
    <t>32</t>
  </si>
  <si>
    <t>Autres industries manufacturières</t>
  </si>
  <si>
    <t>33</t>
  </si>
  <si>
    <t>Réparation &amp; install. machine &amp; équipt</t>
  </si>
  <si>
    <t>35</t>
  </si>
  <si>
    <t>Prdn &amp; distr. élec. gaz vap. &amp; air cond.</t>
  </si>
  <si>
    <t>36</t>
  </si>
  <si>
    <t>Captage, traitement &amp; distribution d'eau</t>
  </si>
  <si>
    <t>37</t>
  </si>
  <si>
    <t>Collecte et traitement des eaux usées</t>
  </si>
  <si>
    <t>38</t>
  </si>
  <si>
    <t>Collecte, gestion déchets ; récupération</t>
  </si>
  <si>
    <t>39</t>
  </si>
  <si>
    <t>Dépollution &amp; autre sces gestion déchets</t>
  </si>
  <si>
    <t>41</t>
  </si>
  <si>
    <t>Construction de bâtiments</t>
  </si>
  <si>
    <t>42</t>
  </si>
  <si>
    <t>Génie civil</t>
  </si>
  <si>
    <t>43</t>
  </si>
  <si>
    <t>Travaux de construction spécialisés</t>
  </si>
  <si>
    <t>45</t>
  </si>
  <si>
    <t>Commerce &amp; répar. automobile &amp; motocycle</t>
  </si>
  <si>
    <t>46</t>
  </si>
  <si>
    <t>Commerce gros hors auto. &amp; motocycle</t>
  </si>
  <si>
    <t>47</t>
  </si>
  <si>
    <t>Com. détail, sf automobiles &amp; motocycles</t>
  </si>
  <si>
    <t>49</t>
  </si>
  <si>
    <t>Transport terrest. &amp; trans. par conduite</t>
  </si>
  <si>
    <t>50</t>
  </si>
  <si>
    <t>Transports par eau</t>
  </si>
  <si>
    <t>51</t>
  </si>
  <si>
    <t>Transports aériens</t>
  </si>
  <si>
    <t>52</t>
  </si>
  <si>
    <t>Entreposage &amp; sce auxiliaire des transp.</t>
  </si>
  <si>
    <t>53</t>
  </si>
  <si>
    <t>Activités de poste et de courrier</t>
  </si>
  <si>
    <t>55</t>
  </si>
  <si>
    <t>Hébergement</t>
  </si>
  <si>
    <t>56</t>
  </si>
  <si>
    <t>Restauration</t>
  </si>
  <si>
    <t>58</t>
  </si>
  <si>
    <t>Édition</t>
  </si>
  <si>
    <t>59</t>
  </si>
  <si>
    <t>Prod. films ; enr. sonore &amp; éd. musicale</t>
  </si>
  <si>
    <t>60</t>
  </si>
  <si>
    <t>Programmation et diffusion</t>
  </si>
  <si>
    <t>61</t>
  </si>
  <si>
    <t>Télécommunications</t>
  </si>
  <si>
    <t>62</t>
  </si>
  <si>
    <t>Pgmtion conseil &amp; aut. act. informatique</t>
  </si>
  <si>
    <t>63</t>
  </si>
  <si>
    <t>Services d'information</t>
  </si>
  <si>
    <t>64</t>
  </si>
  <si>
    <t>Act. financ. hs assur. &amp; cais. retraite</t>
  </si>
  <si>
    <t>65</t>
  </si>
  <si>
    <t>Assurance</t>
  </si>
  <si>
    <t>66</t>
  </si>
  <si>
    <t>Act. auxiliaire sces financ. &amp; d'assur.</t>
  </si>
  <si>
    <t>68</t>
  </si>
  <si>
    <t>Activités immobilières</t>
  </si>
  <si>
    <t>69</t>
  </si>
  <si>
    <t>Activités juridiques et comptables</t>
  </si>
  <si>
    <t>70</t>
  </si>
  <si>
    <t>Act. sièges sociaux ; conseil de gestion</t>
  </si>
  <si>
    <t>71</t>
  </si>
  <si>
    <t>Architec. &amp; ingénierie; ctrle ana. tech.</t>
  </si>
  <si>
    <t>72</t>
  </si>
  <si>
    <t>Recherche-développement scientifique</t>
  </si>
  <si>
    <t>73</t>
  </si>
  <si>
    <t>Publicité et études de marché</t>
  </si>
  <si>
    <t>74</t>
  </si>
  <si>
    <t>Aut. act. spécial. scientifique &amp; techn.</t>
  </si>
  <si>
    <t>75</t>
  </si>
  <si>
    <t>Activités vétérinaires</t>
  </si>
  <si>
    <t>77</t>
  </si>
  <si>
    <t>Activités de location et location-bail</t>
  </si>
  <si>
    <t>78</t>
  </si>
  <si>
    <t>Activités liées à l'emploi</t>
  </si>
  <si>
    <t>79</t>
  </si>
  <si>
    <t>Act .ag. voyage voyagiste sv. résa. etc.</t>
  </si>
  <si>
    <t>80</t>
  </si>
  <si>
    <t>Enquêtes et sécurité</t>
  </si>
  <si>
    <t>81</t>
  </si>
  <si>
    <t>Sces relatifs bâtimnt &amp; aménagt paysager</t>
  </si>
  <si>
    <t>82</t>
  </si>
  <si>
    <t>Act. admin. &amp; aut. act. soutien aux ent.</t>
  </si>
  <si>
    <t>84</t>
  </si>
  <si>
    <t>Admin. publi. &amp; défense; séc. soc. obli.</t>
  </si>
  <si>
    <t>85</t>
  </si>
  <si>
    <t>Enseignement</t>
  </si>
  <si>
    <t>86</t>
  </si>
  <si>
    <t>Activités pour la santé humaine</t>
  </si>
  <si>
    <t>87</t>
  </si>
  <si>
    <t>Hébergement médico-social et social</t>
  </si>
  <si>
    <t>88</t>
  </si>
  <si>
    <t>Action sociale sans hébergement</t>
  </si>
  <si>
    <t>90</t>
  </si>
  <si>
    <t>Act. créativ. artistiques &amp; de spectacle</t>
  </si>
  <si>
    <t>91</t>
  </si>
  <si>
    <t>Biblioth. archive musée &amp; aut. act. cul.</t>
  </si>
  <si>
    <t>92</t>
  </si>
  <si>
    <t>Organisation jeux de hasard &amp; d'argent</t>
  </si>
  <si>
    <t>93</t>
  </si>
  <si>
    <t>Act. sportiv., récréatives &amp; de loisirs</t>
  </si>
  <si>
    <t>94</t>
  </si>
  <si>
    <t>Activités des organisations associatives</t>
  </si>
  <si>
    <t>95</t>
  </si>
  <si>
    <t>Répar. ordi. &amp; bien perso. &amp; domestique</t>
  </si>
  <si>
    <t>96</t>
  </si>
  <si>
    <t>Autres services personnels</t>
  </si>
  <si>
    <t>88 divisons de la NAF</t>
  </si>
  <si>
    <t>nc</t>
  </si>
  <si>
    <t>effectifs salariés</t>
  </si>
  <si>
    <t>Résultats compilés issus de la note "Les arrêts de travail, par secteurs d’activité, en Pays de la Loire. Année 2017
Exploitation du Système National des Données de Santé"</t>
  </si>
  <si>
    <t>effectifs de salariés issus de la DADS 2015</t>
  </si>
  <si>
    <t>nombre de personnes ayant eu au moins un arrêt de travail d'au moins 4 jours (débutés ou terminées en 2017)</t>
  </si>
  <si>
    <t xml:space="preserve">taux d'arrêt de travail standardisés selon l’âge et le sexe ; référence ensemble de la population des salariés de France métropolitaine </t>
  </si>
  <si>
    <t>taux brut d'arrêt de travail : nombre de personnes concernées par un arrêt de travail de 4 jours ou plus en 2017, rapporté à l’effectif de la population salariée en 2015</t>
  </si>
  <si>
    <t>nombre d'arrêts de travail d'au moins 4 jours (débutés ou terminés en 2017)</t>
  </si>
  <si>
    <t>SNDS-DCIR (Cnam), DADS 2015 (Direccte). Exploitation : ORS Pays de la Loire.</t>
  </si>
  <si>
    <t>Sources </t>
  </si>
  <si>
    <t>Champs</t>
  </si>
  <si>
    <t>Limites</t>
  </si>
  <si>
    <t>Effectifs et taux d'arrêts de travail des salariés travaillant en Pays de la Loire en 2017, selon les 21 sections de la nomenclature des activités françaises NAF</t>
  </si>
  <si>
    <t>Effectifs et taux d'arrêts de travail des salariés travaillant en Pays de la Loire en 2017, selon les 88 divisions de la nomenclature des activités françaises NAF</t>
  </si>
  <si>
    <t>cf. § Eléments de méthode de la note  "Les arrêts de travail des travailleurs salariés des Pays de la Loire, par secteurs d’activité. Année 2017 
Exploitation du Système National des Données de Santé"</t>
  </si>
  <si>
    <t>Les résultats suivants portent uniquement sur les bénéficiaires de l'assurance maladie obligatoire, ayant eu une prestation d'indemnités journalières débutée ou terminée en 2017, d’une durée d’au moins 4 jours, et associée à un numéro SIRET d’un établissement des Pays de la Loire.</t>
  </si>
  <si>
    <t xml:space="preserve">Les régimes pour lesquels les indemnités journalières sont renseignées dans la base de données sont : </t>
  </si>
  <si>
    <r>
      <t>-</t>
    </r>
    <r>
      <rPr>
        <sz val="7"/>
        <color rgb="FF000000"/>
        <rFont val="Times New Roman"/>
        <family val="1"/>
      </rPr>
      <t xml:space="preserve">      </t>
    </r>
    <r>
      <rPr>
        <sz val="11"/>
        <color rgb="FF000000"/>
        <rFont val="Calibri"/>
        <family val="2"/>
        <scheme val="minor"/>
      </rPr>
      <t>le régime agricole,</t>
    </r>
  </si>
  <si>
    <r>
      <t>-</t>
    </r>
    <r>
      <rPr>
        <sz val="7"/>
        <color rgb="FF000000"/>
        <rFont val="Times New Roman"/>
        <family val="1"/>
      </rPr>
      <t xml:space="preserve">      </t>
    </r>
    <r>
      <rPr>
        <sz val="11"/>
        <color rgb="FF000000"/>
        <rFont val="Calibri"/>
        <family val="2"/>
        <scheme val="minor"/>
      </rPr>
      <t>le régime des clercs et employés de notaires</t>
    </r>
  </si>
  <si>
    <r>
      <t>-</t>
    </r>
    <r>
      <rPr>
        <sz val="7"/>
        <color rgb="FF000000"/>
        <rFont val="Times New Roman"/>
        <family val="1"/>
      </rPr>
      <t xml:space="preserve">      </t>
    </r>
    <r>
      <rPr>
        <sz val="11"/>
        <color rgb="FF000000"/>
        <rFont val="Calibri"/>
        <family val="2"/>
        <scheme val="minor"/>
      </rPr>
      <t>le régime minier,</t>
    </r>
  </si>
  <si>
    <r>
      <t>-</t>
    </r>
    <r>
      <rPr>
        <sz val="7"/>
        <color rgb="FF000000"/>
        <rFont val="Times New Roman"/>
        <family val="1"/>
      </rPr>
      <t xml:space="preserve">      </t>
    </r>
    <r>
      <rPr>
        <sz val="11"/>
        <color rgb="FF000000"/>
        <rFont val="Calibri"/>
        <family val="2"/>
        <scheme val="minor"/>
      </rPr>
      <t>la mutuelle de l’éducation nationale MGEN</t>
    </r>
  </si>
  <si>
    <r>
      <t>-</t>
    </r>
    <r>
      <rPr>
        <sz val="7"/>
        <color rgb="FF000000"/>
        <rFont val="Times New Roman"/>
        <family val="1"/>
      </rPr>
      <t xml:space="preserve">      </t>
    </r>
    <r>
      <rPr>
        <sz val="11"/>
        <color rgb="FF000000"/>
        <rFont val="Calibri"/>
        <family val="2"/>
        <scheme val="minor"/>
      </rPr>
      <t>la mutuelle générale MG (PTT)</t>
    </r>
  </si>
  <si>
    <r>
      <t>-</t>
    </r>
    <r>
      <rPr>
        <sz val="7"/>
        <color rgb="FF000000"/>
        <rFont val="Times New Roman"/>
        <family val="1"/>
      </rPr>
      <t xml:space="preserve">      </t>
    </r>
    <r>
      <rPr>
        <sz val="11"/>
        <color rgb="FF000000"/>
        <rFont val="Calibri"/>
        <family val="2"/>
        <scheme val="minor"/>
      </rPr>
      <t>la MUTUELLE NATIONALE DES HOSPITALIERS (M.N.H.) Y COMPRIS CERTAINES MUTUELLES DES PERSONNELS MUNICIPAUX</t>
    </r>
  </si>
  <si>
    <r>
      <t>-</t>
    </r>
    <r>
      <rPr>
        <sz val="7"/>
        <color rgb="FF000000"/>
        <rFont val="Times New Roman"/>
        <family val="1"/>
      </rPr>
      <t xml:space="preserve">      </t>
    </r>
    <r>
      <rPr>
        <sz val="11"/>
        <color rgb="FF000000"/>
        <rFont val="Calibri"/>
        <family val="2"/>
        <scheme val="minor"/>
      </rPr>
      <t xml:space="preserve">la MUTUELLE NATIONALE AVIATION MARINE (MNAM) </t>
    </r>
  </si>
  <si>
    <r>
      <t>-</t>
    </r>
    <r>
      <rPr>
        <sz val="7"/>
        <color rgb="FF000000"/>
        <rFont val="Times New Roman"/>
        <family val="1"/>
      </rPr>
      <t xml:space="preserve">      </t>
    </r>
    <r>
      <rPr>
        <sz val="11"/>
        <color rgb="FF000000"/>
        <rFont val="Calibri"/>
        <family val="2"/>
        <scheme val="minor"/>
      </rPr>
      <t>la MUTUELLE DE LA FONCTION PUBLIQUE, Mutuelle Générale des Affaires Sociales (MFP, S.L.I., M.G.A.S.)</t>
    </r>
  </si>
  <si>
    <t>Rang nb arrêts</t>
  </si>
  <si>
    <t>Rang Taux brut</t>
  </si>
  <si>
    <t>Indice de prévention</t>
  </si>
  <si>
    <t>Rang indice de prévention</t>
  </si>
  <si>
    <t>NAF732</t>
  </si>
  <si>
    <t>NA88</t>
  </si>
  <si>
    <t>Intitulé long</t>
  </si>
  <si>
    <t>Intitulé court</t>
  </si>
  <si>
    <t>01.11Z</t>
  </si>
  <si>
    <t>Culture de céréales (à l'exception du riz), de légumineuses et de graines oléagineuses</t>
  </si>
  <si>
    <t>01.12Z</t>
  </si>
  <si>
    <t>Culture du riz</t>
  </si>
  <si>
    <t>01.13Z</t>
  </si>
  <si>
    <t>Culture de légumes, de melons, de racines et de tubercules</t>
  </si>
  <si>
    <t>01.14Z</t>
  </si>
  <si>
    <t>Culture de la canne à sucre</t>
  </si>
  <si>
    <t>01.15Z</t>
  </si>
  <si>
    <t>Culture du tabac</t>
  </si>
  <si>
    <t>01.16Z</t>
  </si>
  <si>
    <t>Culture de plantes à fibres</t>
  </si>
  <si>
    <t>01.19Z</t>
  </si>
  <si>
    <t>Autres cultures non permanentes</t>
  </si>
  <si>
    <t>01.21Z</t>
  </si>
  <si>
    <t>Culture de la vigne</t>
  </si>
  <si>
    <t>01.22Z</t>
  </si>
  <si>
    <t>Culture de fruits tropicaux et subtropicaux</t>
  </si>
  <si>
    <t>01.23Z</t>
  </si>
  <si>
    <t>Culture d'agrumes</t>
  </si>
  <si>
    <t>01.24Z</t>
  </si>
  <si>
    <t>Culture de fruits à pépins et à noyau</t>
  </si>
  <si>
    <t>01.25Z</t>
  </si>
  <si>
    <t>Culture d'autres fruits d'arbres ou d'arbustes et de fruits à coque</t>
  </si>
  <si>
    <t>01.26Z</t>
  </si>
  <si>
    <t>Culture de fruits oléagineux</t>
  </si>
  <si>
    <t>01.27Z</t>
  </si>
  <si>
    <t>Culture de plantes à boissons</t>
  </si>
  <si>
    <t>01.28Z</t>
  </si>
  <si>
    <t>Culture de plantes à épices, aromatiques, médicinales et pharmaceutiques</t>
  </si>
  <si>
    <t>01.29Z</t>
  </si>
  <si>
    <t>Autres cultures permanentes</t>
  </si>
  <si>
    <t>01.30Z</t>
  </si>
  <si>
    <t>Reproduction de plantes</t>
  </si>
  <si>
    <t>01.41Z</t>
  </si>
  <si>
    <t>Élevage de vaches laitières</t>
  </si>
  <si>
    <t>01.42Z</t>
  </si>
  <si>
    <t>Élevage d'autres bovins et de buffles</t>
  </si>
  <si>
    <t>01.43Z</t>
  </si>
  <si>
    <t>Élevage de chevaux et d'autres équidés</t>
  </si>
  <si>
    <t>01.44Z</t>
  </si>
  <si>
    <t>Élevage de chameaux et d'autres camélidés</t>
  </si>
  <si>
    <t>01.45Z</t>
  </si>
  <si>
    <t>Élevage d'ovins et de caprins</t>
  </si>
  <si>
    <t>01.46Z</t>
  </si>
  <si>
    <t>Élevage de porcins</t>
  </si>
  <si>
    <t>01.47Z</t>
  </si>
  <si>
    <t>Élevage de volailles</t>
  </si>
  <si>
    <t>01.49Z</t>
  </si>
  <si>
    <t>Élevage d'autres animaux</t>
  </si>
  <si>
    <t>01.50Z</t>
  </si>
  <si>
    <t>Culture et élevage associés</t>
  </si>
  <si>
    <t>01.61Z</t>
  </si>
  <si>
    <t>Activités de soutien aux cultures</t>
  </si>
  <si>
    <t>01.62Z</t>
  </si>
  <si>
    <t>Activités de soutien à la production animale</t>
  </si>
  <si>
    <t>01.63Z</t>
  </si>
  <si>
    <t>Traitement primaire des récoltes</t>
  </si>
  <si>
    <t>01.64Z</t>
  </si>
  <si>
    <t>Traitement des semences</t>
  </si>
  <si>
    <t>01.70Z</t>
  </si>
  <si>
    <t>Chasse, piégeage et services annexes</t>
  </si>
  <si>
    <t>02.10Z</t>
  </si>
  <si>
    <t>Sylviculture et autres activités forestières</t>
  </si>
  <si>
    <t>02.20Z</t>
  </si>
  <si>
    <t>Exploitation forestière</t>
  </si>
  <si>
    <t>02.30Z</t>
  </si>
  <si>
    <t>Récolte de produits forestiers non ligneux poussant à l'état sauvage</t>
  </si>
  <si>
    <t>02.40Z</t>
  </si>
  <si>
    <t>Services de soutien à l'exploitation forestière</t>
  </si>
  <si>
    <t>03.11Z</t>
  </si>
  <si>
    <t>Pêche en mer</t>
  </si>
  <si>
    <t>03.12Z</t>
  </si>
  <si>
    <t>Pêche en eau douce</t>
  </si>
  <si>
    <t>03.21Z</t>
  </si>
  <si>
    <t>Aquaculture en mer</t>
  </si>
  <si>
    <t>03.22Z</t>
  </si>
  <si>
    <t>Aquaculture en eau douce</t>
  </si>
  <si>
    <t>05.10Z</t>
  </si>
  <si>
    <t>Extraction de houille</t>
  </si>
  <si>
    <t>05.20Z</t>
  </si>
  <si>
    <t>Extraction de lignite</t>
  </si>
  <si>
    <t>06.10Z</t>
  </si>
  <si>
    <t>Extraction de pétrole brut</t>
  </si>
  <si>
    <t>06.20Z</t>
  </si>
  <si>
    <t>Extraction de gaz naturel</t>
  </si>
  <si>
    <t>07.10Z</t>
  </si>
  <si>
    <t>Extraction de minerais de fer</t>
  </si>
  <si>
    <t>07.21Z</t>
  </si>
  <si>
    <t>Extraction de minerais d'uranium et de thorium</t>
  </si>
  <si>
    <t>07.29Z</t>
  </si>
  <si>
    <t>Extraction d'autres minerais de métaux non ferreux</t>
  </si>
  <si>
    <t>08.11Z</t>
  </si>
  <si>
    <t>Extraction de pierres ornementales et de construction, de calcaire industriel, de gypse, de craie et d'ardoise</t>
  </si>
  <si>
    <t>08.12Z</t>
  </si>
  <si>
    <t>Exploitation de gravières et sablières, extraction d'argiles et de kaolin</t>
  </si>
  <si>
    <t>08.91Z</t>
  </si>
  <si>
    <t>Extraction des minéraux chimiques et d'engrais minéraux</t>
  </si>
  <si>
    <t>08.92Z</t>
  </si>
  <si>
    <t>Extraction de tourbe</t>
  </si>
  <si>
    <t>08.93Z</t>
  </si>
  <si>
    <t>Production de sel</t>
  </si>
  <si>
    <t>08.99Z</t>
  </si>
  <si>
    <t>Autres activités extractives n.c.a.</t>
  </si>
  <si>
    <t>09.10Z</t>
  </si>
  <si>
    <t>Activités de soutien à l'extraction d'hydrocarbures</t>
  </si>
  <si>
    <t>09.90Z</t>
  </si>
  <si>
    <t>Activités de soutien aux autres industries extractives</t>
  </si>
  <si>
    <t>10.11Z</t>
  </si>
  <si>
    <t>Transformation et conservation de la viande de boucherie</t>
  </si>
  <si>
    <t>10.12Z</t>
  </si>
  <si>
    <t>Transformation et conservation de la viande de volaille</t>
  </si>
  <si>
    <t>10.13A</t>
  </si>
  <si>
    <t>Préparation industrielle de produits à base de viande</t>
  </si>
  <si>
    <t>10.13B</t>
  </si>
  <si>
    <t>Charcuterie</t>
  </si>
  <si>
    <t>10.20Z</t>
  </si>
  <si>
    <t>Transformation et conservation de poisson, de crustacés et de mollusques</t>
  </si>
  <si>
    <t>10.31Z</t>
  </si>
  <si>
    <t>Transformation et conservation de pommes de terre</t>
  </si>
  <si>
    <t>10.32Z</t>
  </si>
  <si>
    <t>Préparation de jus de fruits et légumes</t>
  </si>
  <si>
    <t>10.39A</t>
  </si>
  <si>
    <t>Autre transformation et conservation de légumes</t>
  </si>
  <si>
    <t>10.39B</t>
  </si>
  <si>
    <t>Transformation et conservation de fruits</t>
  </si>
  <si>
    <t>10.41A</t>
  </si>
  <si>
    <t>Fabrication d'huiles et graisses brutes</t>
  </si>
  <si>
    <t>10.41B</t>
  </si>
  <si>
    <t>Fabrication d'huiles et graisses raffinées</t>
  </si>
  <si>
    <t>10.42Z</t>
  </si>
  <si>
    <t>Fabrication de margarine et graisses comestibles similaires</t>
  </si>
  <si>
    <t>10.51A</t>
  </si>
  <si>
    <t>Fabrication de lait liquide et de produits frais</t>
  </si>
  <si>
    <t>10.51B</t>
  </si>
  <si>
    <t>Fabrication de beurre</t>
  </si>
  <si>
    <t>10.51C</t>
  </si>
  <si>
    <t>Fabrication de fromage</t>
  </si>
  <si>
    <t>10.51D</t>
  </si>
  <si>
    <t>Fabrication d'autres produits laitiers</t>
  </si>
  <si>
    <t>10.52Z</t>
  </si>
  <si>
    <t>Fabrication de glaces et sorbets</t>
  </si>
  <si>
    <t>10.61A</t>
  </si>
  <si>
    <t>Meunerie</t>
  </si>
  <si>
    <t>10.61B</t>
  </si>
  <si>
    <t>Autres activités du travail des grains</t>
  </si>
  <si>
    <t>10.62Z</t>
  </si>
  <si>
    <t>Fabrication de produits amylacés</t>
  </si>
  <si>
    <t>10.71A</t>
  </si>
  <si>
    <t>Fabrication industrielle de pain et de pâtisserie fraîche</t>
  </si>
  <si>
    <t>10.71B</t>
  </si>
  <si>
    <t>Cuisson de produits de boulangerie</t>
  </si>
  <si>
    <t>10.71C</t>
  </si>
  <si>
    <t>Boulangerie et boulangerie-pâtisserie</t>
  </si>
  <si>
    <t>10.71D</t>
  </si>
  <si>
    <t>Pâtisserie</t>
  </si>
  <si>
    <t>10.72Z</t>
  </si>
  <si>
    <t>Fabrication de biscuits, biscottes et pâtisseries de conservation</t>
  </si>
  <si>
    <t>10.73Z</t>
  </si>
  <si>
    <t>Fabrication de pâtes alimentaires</t>
  </si>
  <si>
    <t>10.81Z</t>
  </si>
  <si>
    <t>Fabrication de sucre</t>
  </si>
  <si>
    <t>10.82Z</t>
  </si>
  <si>
    <t>Fabrication de cacao, chocolat et de produits de confiserie</t>
  </si>
  <si>
    <t>10.83Z</t>
  </si>
  <si>
    <t>Transformation du thé et du café</t>
  </si>
  <si>
    <t>10.84Z</t>
  </si>
  <si>
    <t>Fabrication de condiments et assaisonnements</t>
  </si>
  <si>
    <t>10.85Z</t>
  </si>
  <si>
    <t>Fabrication de plats préparés</t>
  </si>
  <si>
    <t>10.86Z</t>
  </si>
  <si>
    <t>Fabrication d'aliments homogénéisés et diététiques</t>
  </si>
  <si>
    <t>10.89Z</t>
  </si>
  <si>
    <t>Fabrication d'autres produits alimentaires n.c.a.</t>
  </si>
  <si>
    <t>10.91Z</t>
  </si>
  <si>
    <t>Fabrication d'aliments pour animaux de ferme</t>
  </si>
  <si>
    <t>10.92Z</t>
  </si>
  <si>
    <t>Fabrication d'aliments pour animaux de compagnie</t>
  </si>
  <si>
    <t>11.01Z</t>
  </si>
  <si>
    <t>Production de boissons alcooliques distillées</t>
  </si>
  <si>
    <t>11.02A</t>
  </si>
  <si>
    <t>Fabrication de vins effervescents</t>
  </si>
  <si>
    <t>11.02B</t>
  </si>
  <si>
    <t>Vinification</t>
  </si>
  <si>
    <t>11.03Z</t>
  </si>
  <si>
    <t>Fabrication de cidre et de vins de fruits</t>
  </si>
  <si>
    <t>11.04Z</t>
  </si>
  <si>
    <t>Production d'autres boissons fermentées non distillées</t>
  </si>
  <si>
    <t>11.05Z</t>
  </si>
  <si>
    <t>Fabrication de bière</t>
  </si>
  <si>
    <t>11.06Z</t>
  </si>
  <si>
    <t>Fabrication de malt</t>
  </si>
  <si>
    <t>11.07A</t>
  </si>
  <si>
    <t>Industrie des eaux de table</t>
  </si>
  <si>
    <t>11.07B</t>
  </si>
  <si>
    <t>Production de boissons rafraîchissantes</t>
  </si>
  <si>
    <t>12.00Z</t>
  </si>
  <si>
    <t>13.10Z</t>
  </si>
  <si>
    <t>Préparation de fibres textiles et filature</t>
  </si>
  <si>
    <t>13.20Z</t>
  </si>
  <si>
    <t>Tissage</t>
  </si>
  <si>
    <t>13.30Z</t>
  </si>
  <si>
    <t>Ennoblissement textile</t>
  </si>
  <si>
    <t>13.91Z</t>
  </si>
  <si>
    <t>Fabrication d'étoffes à mailles</t>
  </si>
  <si>
    <t>13.92Z</t>
  </si>
  <si>
    <t>Fabrication d'articles textiles, sauf habillement</t>
  </si>
  <si>
    <t>13.93Z</t>
  </si>
  <si>
    <t>Fabrication de tapis et moquettes</t>
  </si>
  <si>
    <t>13.94Z</t>
  </si>
  <si>
    <t>Fabrication de ficelles, cordes et filets</t>
  </si>
  <si>
    <t>13.95Z</t>
  </si>
  <si>
    <t>Fabrication de non-tissés, sauf habillement</t>
  </si>
  <si>
    <t>13.96Z</t>
  </si>
  <si>
    <t>Fabrication d'autres textiles techniques et industriels</t>
  </si>
  <si>
    <t>13.99Z</t>
  </si>
  <si>
    <t>Fabrication d'autres textiles n.c.a.</t>
  </si>
  <si>
    <t>14.11Z</t>
  </si>
  <si>
    <t>Fabrication de vêtements en cuir</t>
  </si>
  <si>
    <t>14.12Z</t>
  </si>
  <si>
    <t>Fabrication de vêtements de travail</t>
  </si>
  <si>
    <t>14.13Z</t>
  </si>
  <si>
    <t>Fabrication de vêtements de dessus</t>
  </si>
  <si>
    <t>14.14Z</t>
  </si>
  <si>
    <t>Fabrication de vêtements de dessous</t>
  </si>
  <si>
    <t>14.19Z</t>
  </si>
  <si>
    <t>Fabrication d'autres vêtements et accessoires</t>
  </si>
  <si>
    <t>14.20Z</t>
  </si>
  <si>
    <t>Fabrication d'articles en fourrure</t>
  </si>
  <si>
    <t>14.31Z</t>
  </si>
  <si>
    <t>Fabrication d'articles chaussants à mailles</t>
  </si>
  <si>
    <t>14.39Z</t>
  </si>
  <si>
    <t>Fabrication d'autres articles à mailles</t>
  </si>
  <si>
    <t>15.11Z</t>
  </si>
  <si>
    <t>Apprêt et tannage des cuirs ; préparation et teinture des fourrures</t>
  </si>
  <si>
    <t>15.12Z</t>
  </si>
  <si>
    <t>Fabrication d'articles de voyage, de maroquinerie et de sellerie</t>
  </si>
  <si>
    <t>15.20Z</t>
  </si>
  <si>
    <t>Fabrication de chaussures</t>
  </si>
  <si>
    <t>16.10A</t>
  </si>
  <si>
    <t>Sciage et rabotage du bois, hors imprégnation</t>
  </si>
  <si>
    <t>16.10B</t>
  </si>
  <si>
    <t>Imprégnation du bois</t>
  </si>
  <si>
    <t>16.21Z</t>
  </si>
  <si>
    <t>Fabrication de placage et de panneaux de bois</t>
  </si>
  <si>
    <t>16.22Z</t>
  </si>
  <si>
    <t>Fabrication de parquets assemblés</t>
  </si>
  <si>
    <t>16.23Z</t>
  </si>
  <si>
    <t>Fabrication de charpentes et d'autres menuiseries</t>
  </si>
  <si>
    <t>16.24Z</t>
  </si>
  <si>
    <t>Fabrication d'emballages en bois</t>
  </si>
  <si>
    <t>16.29Z</t>
  </si>
  <si>
    <t>Fabrication d'objets divers en bois ; fabrication d'objets en liège, vannerie et sparterie</t>
  </si>
  <si>
    <t>17.11Z</t>
  </si>
  <si>
    <t>Fabrication de pâte à papier</t>
  </si>
  <si>
    <t>17.12Z</t>
  </si>
  <si>
    <t>Fabrication de papier et de carton</t>
  </si>
  <si>
    <t>17.21A</t>
  </si>
  <si>
    <t>Fabrication de carton ondulé</t>
  </si>
  <si>
    <t>17.21B</t>
  </si>
  <si>
    <t>Fabrication de cartonnages</t>
  </si>
  <si>
    <t>17.21C</t>
  </si>
  <si>
    <t>Fabrication d'emballages en papier</t>
  </si>
  <si>
    <t>17.22Z</t>
  </si>
  <si>
    <t>Fabrication d'articles en papier à usage sanitaire ou domestique</t>
  </si>
  <si>
    <t>17.23Z</t>
  </si>
  <si>
    <t>Fabrication d'articles de papeterie</t>
  </si>
  <si>
    <t>17.24Z</t>
  </si>
  <si>
    <t>Fabrication de papiers peints</t>
  </si>
  <si>
    <t>17.29Z</t>
  </si>
  <si>
    <t>Fabrication d'autres articles en papier ou en carton</t>
  </si>
  <si>
    <t>18.11Z</t>
  </si>
  <si>
    <t>Imprimerie de journaux</t>
  </si>
  <si>
    <t>18.12Z</t>
  </si>
  <si>
    <t>Autre imprimerie (labeur)</t>
  </si>
  <si>
    <t>18.13Z</t>
  </si>
  <si>
    <t>Activités de pré-presse</t>
  </si>
  <si>
    <t>18.14Z</t>
  </si>
  <si>
    <t>Reliure et activités connexes</t>
  </si>
  <si>
    <t>18.20Z</t>
  </si>
  <si>
    <t>Reproduction d'enregistrements</t>
  </si>
  <si>
    <t>19.10Z</t>
  </si>
  <si>
    <t>Cokéfaction</t>
  </si>
  <si>
    <t>19.20Z</t>
  </si>
  <si>
    <t>Raffinage du pétrole</t>
  </si>
  <si>
    <t>20.11Z</t>
  </si>
  <si>
    <t>Fabrication de gaz industriels</t>
  </si>
  <si>
    <t>20.12Z</t>
  </si>
  <si>
    <t>Fabrication de colorants et de pigments</t>
  </si>
  <si>
    <t>20.13A</t>
  </si>
  <si>
    <t>Enrichissement et retraitement de matières nucléaires</t>
  </si>
  <si>
    <t>20.13B</t>
  </si>
  <si>
    <t>Fabrication d'autres produits chimiques inorganiques de base n.c.a.</t>
  </si>
  <si>
    <t>20.14Z</t>
  </si>
  <si>
    <t>Fabrication d'autres produits chimiques organiques de base</t>
  </si>
  <si>
    <t>20.15Z</t>
  </si>
  <si>
    <t>Fabrication de produits azotés et d'engrais</t>
  </si>
  <si>
    <t>20.16Z</t>
  </si>
  <si>
    <t>Fabrication de matières plastiques de base</t>
  </si>
  <si>
    <t>20.17Z</t>
  </si>
  <si>
    <t>Fabrication de caoutchouc synthétique</t>
  </si>
  <si>
    <t>20.20Z</t>
  </si>
  <si>
    <t>Fabrication de pesticides et d'autres produits agrochimiques</t>
  </si>
  <si>
    <t>20.30Z</t>
  </si>
  <si>
    <t>Fabrication de peintures, vernis, encres et mastics</t>
  </si>
  <si>
    <t>20.41Z</t>
  </si>
  <si>
    <t>Fabrication de savons, détergents et produits d'entretien</t>
  </si>
  <si>
    <t>20.42Z</t>
  </si>
  <si>
    <t>Fabrication de parfums et de produits pour la toilette</t>
  </si>
  <si>
    <t>20.51Z</t>
  </si>
  <si>
    <t>Fabrication de produits explosifs</t>
  </si>
  <si>
    <t>20.52Z</t>
  </si>
  <si>
    <t>Fabrication de colles</t>
  </si>
  <si>
    <t>20.53Z</t>
  </si>
  <si>
    <t>Fabrication d'huiles essentielles</t>
  </si>
  <si>
    <t>20.59Z</t>
  </si>
  <si>
    <t>Fabrication d'autres produits chimiques n.c.a.</t>
  </si>
  <si>
    <t>20.60Z</t>
  </si>
  <si>
    <t>Fabrication de fibres artificielles ou synthétiques</t>
  </si>
  <si>
    <t>21.10Z</t>
  </si>
  <si>
    <t>Fabrication de produits pharmaceutiques de base</t>
  </si>
  <si>
    <t>21.20Z</t>
  </si>
  <si>
    <t>Fabrication de préparations pharmaceutiques</t>
  </si>
  <si>
    <t>22.11Z</t>
  </si>
  <si>
    <t>Fabrication et rechapage de pneumatiques</t>
  </si>
  <si>
    <t>22.19Z</t>
  </si>
  <si>
    <t>Fabrication d'autres articles en caoutchouc</t>
  </si>
  <si>
    <t>22.21Z</t>
  </si>
  <si>
    <t>Fabrication de plaques, feuilles, tubes et profilés en matières plastiques</t>
  </si>
  <si>
    <t>22.22Z</t>
  </si>
  <si>
    <t>Fabrication d'emballages en matières plastiques</t>
  </si>
  <si>
    <t>22.23Z</t>
  </si>
  <si>
    <t>Fabrication d'éléments en matières plastiques pour la construction</t>
  </si>
  <si>
    <t>22.29A</t>
  </si>
  <si>
    <t>Fabrication de pièces techniques à base de matières plastiques</t>
  </si>
  <si>
    <t>22.29B</t>
  </si>
  <si>
    <t>Fabrication de produits de consommation courante en matières plastiques</t>
  </si>
  <si>
    <t>23.11Z</t>
  </si>
  <si>
    <t>Fabrication de verre plat</t>
  </si>
  <si>
    <t>23.12Z</t>
  </si>
  <si>
    <t>Façonnage et transformation du verre plat</t>
  </si>
  <si>
    <t>23.13Z</t>
  </si>
  <si>
    <t>Fabrication de verre creux</t>
  </si>
  <si>
    <t>23.14Z</t>
  </si>
  <si>
    <t>Fabrication de fibres de verre</t>
  </si>
  <si>
    <t>23.19Z</t>
  </si>
  <si>
    <t>Fabrication et façonnage d'autres articles en verre, y compris verre technique</t>
  </si>
  <si>
    <t>23.20Z</t>
  </si>
  <si>
    <t>Fabrication de produits réfractaires</t>
  </si>
  <si>
    <t>23.31Z</t>
  </si>
  <si>
    <t>Fabrication de carreaux en céramique</t>
  </si>
  <si>
    <t>23.32Z</t>
  </si>
  <si>
    <t>Fabrication de briques, tuiles et produits de construction, en terre cuite</t>
  </si>
  <si>
    <t>23.41Z</t>
  </si>
  <si>
    <t>Fabrication d'articles céramiques à usage domestique ou ornemental</t>
  </si>
  <si>
    <t>23.42Z</t>
  </si>
  <si>
    <t>Fabrication d'appareils sanitaires en céramique</t>
  </si>
  <si>
    <t>23.43Z</t>
  </si>
  <si>
    <t>Fabrication d'isolateurs et pièces isolantes en céramique</t>
  </si>
  <si>
    <t>23.44Z</t>
  </si>
  <si>
    <t>Fabrication d'autres produits céramiques à usage technique</t>
  </si>
  <si>
    <t>23.49Z</t>
  </si>
  <si>
    <t>Fabrication d'autres produits céramiques</t>
  </si>
  <si>
    <t>23.51Z</t>
  </si>
  <si>
    <t>Fabrication de ciment</t>
  </si>
  <si>
    <t>23.52Z</t>
  </si>
  <si>
    <t>Fabrication de chaux et plâtre</t>
  </si>
  <si>
    <t>23.61Z</t>
  </si>
  <si>
    <t>Fabrication d'éléments en béton pour la construction</t>
  </si>
  <si>
    <t>23.62Z</t>
  </si>
  <si>
    <t>Fabrication d'éléments en plâtre pour la construction</t>
  </si>
  <si>
    <t>23.63Z</t>
  </si>
  <si>
    <t>Fabrication de béton prêt à l'emploi</t>
  </si>
  <si>
    <t>23.64Z</t>
  </si>
  <si>
    <t>Fabrication de mortiers et bétons secs</t>
  </si>
  <si>
    <t>23.65Z</t>
  </si>
  <si>
    <t>Fabrication d'ouvrages en fibre-ciment</t>
  </si>
  <si>
    <t>23.69Z</t>
  </si>
  <si>
    <t>Fabrication d'autres ouvrages en béton, en ciment ou en plâtre</t>
  </si>
  <si>
    <t>23.70Z</t>
  </si>
  <si>
    <t>Taille, façonnage et finissage de pierres</t>
  </si>
  <si>
    <t>23.91Z</t>
  </si>
  <si>
    <t>Fabrication de produits abrasifs</t>
  </si>
  <si>
    <t>23.99Z</t>
  </si>
  <si>
    <t>Fabrication d'autres produits minéraux non métalliques n.c.a.</t>
  </si>
  <si>
    <t>24.10Z</t>
  </si>
  <si>
    <t>Sidérurgie</t>
  </si>
  <si>
    <t>24.20Z</t>
  </si>
  <si>
    <t>Fabrication de tubes, tuyaux, profilés creux et accessoires correspondants en acier</t>
  </si>
  <si>
    <t>24.31Z</t>
  </si>
  <si>
    <t>Étirage à froid de barres</t>
  </si>
  <si>
    <t>24.32Z</t>
  </si>
  <si>
    <t>Laminage à froid de feuillards</t>
  </si>
  <si>
    <t>24.33Z</t>
  </si>
  <si>
    <t>Profilage à froid par formage ou pliage</t>
  </si>
  <si>
    <t>24.34Z</t>
  </si>
  <si>
    <t>Tréfilage à froid</t>
  </si>
  <si>
    <t>24.41Z</t>
  </si>
  <si>
    <t>Production de métaux précieux</t>
  </si>
  <si>
    <t>24.42Z</t>
  </si>
  <si>
    <t>Métallurgie de l'aluminium</t>
  </si>
  <si>
    <t>24.43Z</t>
  </si>
  <si>
    <t>Métallurgie du plomb, du zinc ou de l'étain</t>
  </si>
  <si>
    <t>24.44Z</t>
  </si>
  <si>
    <t>Métallurgie du cuivre</t>
  </si>
  <si>
    <t>24.45Z</t>
  </si>
  <si>
    <t>Métallurgie des autres métaux non ferreux</t>
  </si>
  <si>
    <t>24.46Z</t>
  </si>
  <si>
    <t>Élaboration et transformation de matières nucléaires</t>
  </si>
  <si>
    <t>24.51Z</t>
  </si>
  <si>
    <t>Fonderie de fonte</t>
  </si>
  <si>
    <t>24.52Z</t>
  </si>
  <si>
    <t>Fonderie d'acier</t>
  </si>
  <si>
    <t>24.53Z</t>
  </si>
  <si>
    <t>Fonderie de métaux légers</t>
  </si>
  <si>
    <t>24.54Z</t>
  </si>
  <si>
    <t>Fonderie d'autres métaux non ferreux</t>
  </si>
  <si>
    <t>25.11Z</t>
  </si>
  <si>
    <t>Fabrication de structures métalliques et de parties de structures</t>
  </si>
  <si>
    <t>25.12Z</t>
  </si>
  <si>
    <t>Fabrication de portes et fenêtres en métal</t>
  </si>
  <si>
    <t>25.21Z</t>
  </si>
  <si>
    <t>Fabrication de radiateurs et de chaudières pour le chauffage central</t>
  </si>
  <si>
    <t>25.29Z</t>
  </si>
  <si>
    <t>Fabrication d'autres réservoirs, citernes et conteneurs métalliques</t>
  </si>
  <si>
    <t>25.30Z</t>
  </si>
  <si>
    <t>Fabrication de générateurs de vapeur, à l'exception des chaudières pour le chauffage central</t>
  </si>
  <si>
    <t>25.40Z</t>
  </si>
  <si>
    <t>Fabrication d'armes et de munitions</t>
  </si>
  <si>
    <t>25.50A</t>
  </si>
  <si>
    <t>Forge, estampage, matriçage ; métallurgie des poudres</t>
  </si>
  <si>
    <t>25.50B</t>
  </si>
  <si>
    <t>Découpage, emboutissage</t>
  </si>
  <si>
    <t>25.61Z</t>
  </si>
  <si>
    <t>Traitement et revêtement des métaux</t>
  </si>
  <si>
    <t>25.62A</t>
  </si>
  <si>
    <t>Décolletage</t>
  </si>
  <si>
    <t>25.62B</t>
  </si>
  <si>
    <t>Mécanique industrielle</t>
  </si>
  <si>
    <t>25.71Z</t>
  </si>
  <si>
    <t>Fabrication de coutellerie</t>
  </si>
  <si>
    <t>25.72Z</t>
  </si>
  <si>
    <t>Fabrication de serrures et de ferrures</t>
  </si>
  <si>
    <t>25.73A</t>
  </si>
  <si>
    <t>Fabrication de moules et modèles</t>
  </si>
  <si>
    <t>25.73B</t>
  </si>
  <si>
    <t>Fabrication d'autres outillages</t>
  </si>
  <si>
    <t>25.91Z</t>
  </si>
  <si>
    <t>Fabrication de fûts et emballages métalliques similaires</t>
  </si>
  <si>
    <t>25.92Z</t>
  </si>
  <si>
    <t>Fabrication d'emballages métalliques légers</t>
  </si>
  <si>
    <t>25.93Z</t>
  </si>
  <si>
    <t>Fabrication d'articles en fils métalliques, de chaînes et de ressorts</t>
  </si>
  <si>
    <t>25.94Z</t>
  </si>
  <si>
    <t>Fabrication de vis et de boulons</t>
  </si>
  <si>
    <t>25.99A</t>
  </si>
  <si>
    <t>Fabrication d'articles métalliques ménagers</t>
  </si>
  <si>
    <t>25.99B</t>
  </si>
  <si>
    <t>Fabrication d'autres articles métalliques</t>
  </si>
  <si>
    <t>26.11Z</t>
  </si>
  <si>
    <t>Fabrication de composants électroniques</t>
  </si>
  <si>
    <t>26.12Z</t>
  </si>
  <si>
    <t>Fabrication de cartes électroniques assemblées</t>
  </si>
  <si>
    <t>26.20Z</t>
  </si>
  <si>
    <t>Fabrication d'ordinateurs et d'équipements périphériques</t>
  </si>
  <si>
    <t>26.30Z</t>
  </si>
  <si>
    <t>Fabrication d'équipements de communication</t>
  </si>
  <si>
    <t>26.40Z</t>
  </si>
  <si>
    <t>Fabrication de produits électroniques grand public</t>
  </si>
  <si>
    <t>26.51A</t>
  </si>
  <si>
    <t>Fabrication d'équipements d'aide à la navigation</t>
  </si>
  <si>
    <t>26.51B</t>
  </si>
  <si>
    <t>Fabrication d'instrumentation scientifique et technique</t>
  </si>
  <si>
    <t>26.52Z</t>
  </si>
  <si>
    <t>Horlogerie</t>
  </si>
  <si>
    <t>26.60Z</t>
  </si>
  <si>
    <t>Fabrication d'équipements d'irradiation médicale, d'équipements électromédicaux et électrothérapeutiques</t>
  </si>
  <si>
    <t>26.70Z</t>
  </si>
  <si>
    <t>Fabrication de matériels optique et photographique</t>
  </si>
  <si>
    <t>26.80Z</t>
  </si>
  <si>
    <t>Fabrication de supports magnétiques et optiques</t>
  </si>
  <si>
    <t>27.11Z</t>
  </si>
  <si>
    <t>Fabrication de moteurs, génératrices et transformateurs électriques</t>
  </si>
  <si>
    <t>27.12Z</t>
  </si>
  <si>
    <t>Fabrication de matériel de distribution et de commande électrique</t>
  </si>
  <si>
    <t>27.20Z</t>
  </si>
  <si>
    <t>Fabrication de piles et d'accumulateurs électriques</t>
  </si>
  <si>
    <t>27.31Z</t>
  </si>
  <si>
    <t>Fabrication de câbles de fibres optiques</t>
  </si>
  <si>
    <t>27.32Z</t>
  </si>
  <si>
    <t>Fabrication d'autres fils et câbles électroniques ou électriques</t>
  </si>
  <si>
    <t>27.33Z</t>
  </si>
  <si>
    <t>Fabrication de matériel d'installation électrique</t>
  </si>
  <si>
    <t>27.40Z</t>
  </si>
  <si>
    <t>Fabrication d'appareils d'éclairage électrique</t>
  </si>
  <si>
    <t>27.51Z</t>
  </si>
  <si>
    <t>Fabrication d'appareils électroménagers</t>
  </si>
  <si>
    <t>27.52Z</t>
  </si>
  <si>
    <t>Fabrication d'appareils ménagers non électriques</t>
  </si>
  <si>
    <t>27.90Z</t>
  </si>
  <si>
    <t>Fabrication d'autres matériels électriques</t>
  </si>
  <si>
    <t>28.11Z</t>
  </si>
  <si>
    <t>Fabrication de moteurs et turbines, à l'exception des moteurs d'avions et de véhicules</t>
  </si>
  <si>
    <t>28.12Z</t>
  </si>
  <si>
    <t>Fabrication d'équipements hydrauliques et pneumatiques</t>
  </si>
  <si>
    <t>28.13Z</t>
  </si>
  <si>
    <t>Fabrication d'autres pompes et compresseurs</t>
  </si>
  <si>
    <t>28.14Z</t>
  </si>
  <si>
    <t>Fabrication d'autres articles de robinetterie</t>
  </si>
  <si>
    <t>28.15Z</t>
  </si>
  <si>
    <t>Fabrication d'engrenages et d'organes mécaniques de transmission</t>
  </si>
  <si>
    <t>28.21Z</t>
  </si>
  <si>
    <t>Fabrication de fours et brûleurs</t>
  </si>
  <si>
    <t>28.22Z</t>
  </si>
  <si>
    <t>Fabrication de matériel de levage et de manutention</t>
  </si>
  <si>
    <t>28.23Z</t>
  </si>
  <si>
    <t>Fabrication de machines et d'équipements de bureau (à l'exception des ordinateurs et équipements périphériques)</t>
  </si>
  <si>
    <t>28.24Z</t>
  </si>
  <si>
    <t>Fabrication d'outillage portatif à moteur incorporé</t>
  </si>
  <si>
    <t>28.25Z</t>
  </si>
  <si>
    <t>Fabrication d'équipements aérauliques et frigorifiques industriels</t>
  </si>
  <si>
    <t>28.29A</t>
  </si>
  <si>
    <t>Fabrication d'équipements d'emballage, de conditionnement et de pesage</t>
  </si>
  <si>
    <t>28.29B</t>
  </si>
  <si>
    <t>Fabrication d'autres machines d'usage général</t>
  </si>
  <si>
    <t>28.30Z</t>
  </si>
  <si>
    <t>Fabrication de machines agricoles et forestières</t>
  </si>
  <si>
    <t>28.41Z</t>
  </si>
  <si>
    <t>Fabrication de machines-outils pour le travail des métaux</t>
  </si>
  <si>
    <t>28.49Z</t>
  </si>
  <si>
    <t>Fabrication d'autres machines-outils</t>
  </si>
  <si>
    <t>28.91Z</t>
  </si>
  <si>
    <t>Fabrication de machines pour la métallurgie</t>
  </si>
  <si>
    <t>28.92Z</t>
  </si>
  <si>
    <t>Fabrication de machines pour l'extraction ou la construction</t>
  </si>
  <si>
    <t>28.93Z</t>
  </si>
  <si>
    <t>Fabrication de machines pour l'industrie agro-alimentaire</t>
  </si>
  <si>
    <t>28.94Z</t>
  </si>
  <si>
    <t>Fabrication de machines pour les industries textiles</t>
  </si>
  <si>
    <t>28.95Z</t>
  </si>
  <si>
    <t>Fabrication de machines pour les industries du papier et du carton</t>
  </si>
  <si>
    <t>28.96Z</t>
  </si>
  <si>
    <t>Fabrication de machines pour le travail du caoutchouc ou des plastiques</t>
  </si>
  <si>
    <t>28.99A</t>
  </si>
  <si>
    <t>Fabrication de machines d'imprimerie</t>
  </si>
  <si>
    <t>28.99B</t>
  </si>
  <si>
    <t>Fabrication d'autres machines spécialisées</t>
  </si>
  <si>
    <t>29.10Z</t>
  </si>
  <si>
    <t>Construction de véhicules automobiles</t>
  </si>
  <si>
    <t>29.20Z</t>
  </si>
  <si>
    <t>Fabrication de carrosseries et remorques</t>
  </si>
  <si>
    <t>29.31Z</t>
  </si>
  <si>
    <t>Fabrication d'équipements électriques et électroniques automobiles</t>
  </si>
  <si>
    <t>29.32Z</t>
  </si>
  <si>
    <t>Fabrication d'autres équipements automobiles</t>
  </si>
  <si>
    <t>30.11Z</t>
  </si>
  <si>
    <t>Construction de navires et de structures flottantes</t>
  </si>
  <si>
    <t>30.12Z</t>
  </si>
  <si>
    <t>Construction de bateaux de plaisance</t>
  </si>
  <si>
    <t>30.20Z</t>
  </si>
  <si>
    <t>Construction de locomotives et d'autre matériel ferroviaire roulant</t>
  </si>
  <si>
    <t>30.30Z</t>
  </si>
  <si>
    <t>Construction aéronautique et spatiale</t>
  </si>
  <si>
    <t>30.40Z</t>
  </si>
  <si>
    <t>Construction de véhicules militaires de combat</t>
  </si>
  <si>
    <t>30.91Z</t>
  </si>
  <si>
    <t>Fabrication de motocycles</t>
  </si>
  <si>
    <t>30.92Z</t>
  </si>
  <si>
    <t>Fabrication de bicyclettes et de véhicules pour invalides</t>
  </si>
  <si>
    <t>30.99Z</t>
  </si>
  <si>
    <t>Fabrication d'autres équipements de transport n.c.a.</t>
  </si>
  <si>
    <t>31.01Z</t>
  </si>
  <si>
    <t>Fabrication de meubles de bureau et de magasin</t>
  </si>
  <si>
    <t>31.02Z</t>
  </si>
  <si>
    <t>Fabrication de meubles de cuisine</t>
  </si>
  <si>
    <t>31.03Z</t>
  </si>
  <si>
    <t>Fabrication de matelas</t>
  </si>
  <si>
    <t>31.09A</t>
  </si>
  <si>
    <t>Fabrication de sièges d'ameublement d'intérieur</t>
  </si>
  <si>
    <t>31.09B</t>
  </si>
  <si>
    <t>Fabrication d'autres meubles et industries connexes de l'ameublement</t>
  </si>
  <si>
    <t>32.11Z</t>
  </si>
  <si>
    <t>Frappe de monnaie</t>
  </si>
  <si>
    <t>32.12Z</t>
  </si>
  <si>
    <t>Fabrication d'articles de joaillerie et bijouterie</t>
  </si>
  <si>
    <t>32.13Z</t>
  </si>
  <si>
    <t>Fabrication d'articles de bijouterie fantaisie et articles similaires</t>
  </si>
  <si>
    <t>32.20Z</t>
  </si>
  <si>
    <t>Fabrication d'instruments de musique</t>
  </si>
  <si>
    <t>32.30Z</t>
  </si>
  <si>
    <t>Fabrication d'articles de sport</t>
  </si>
  <si>
    <t>32.40Z</t>
  </si>
  <si>
    <t>Fabrication de jeux et jouets</t>
  </si>
  <si>
    <t>32.50A</t>
  </si>
  <si>
    <t>Fabrication de matériel médico-chirurgical et dentaire</t>
  </si>
  <si>
    <t>32.50B</t>
  </si>
  <si>
    <t>Fabrication de lunettes</t>
  </si>
  <si>
    <t>32.91Z</t>
  </si>
  <si>
    <t>Fabrication d'articles de brosserie</t>
  </si>
  <si>
    <t>32.99Z</t>
  </si>
  <si>
    <t>Autres activités manufacturières n.c.a.</t>
  </si>
  <si>
    <t>33.11Z</t>
  </si>
  <si>
    <t>Réparation d'ouvrages en métaux</t>
  </si>
  <si>
    <t>33.12Z</t>
  </si>
  <si>
    <t>Réparation de machines et équipements mécaniques</t>
  </si>
  <si>
    <t>33.13Z</t>
  </si>
  <si>
    <t>Réparation de matériels électroniques et optiques</t>
  </si>
  <si>
    <t>33.14Z</t>
  </si>
  <si>
    <t>Réparation d'équipements électriques</t>
  </si>
  <si>
    <t>33.15Z</t>
  </si>
  <si>
    <t>Réparation et maintenance navale</t>
  </si>
  <si>
    <t>33.16Z</t>
  </si>
  <si>
    <t>Réparation et maintenance d'aéronefs et d'engins spatiaux</t>
  </si>
  <si>
    <t>33.17Z</t>
  </si>
  <si>
    <t>Réparation et maintenance d'autres équipements de transport</t>
  </si>
  <si>
    <t>33.19Z</t>
  </si>
  <si>
    <t>Réparation d'autres équipements</t>
  </si>
  <si>
    <t>33.20A</t>
  </si>
  <si>
    <t>Installation de structures métalliques, chaudronnées et de tuyauterie</t>
  </si>
  <si>
    <t>33.20B</t>
  </si>
  <si>
    <t>Installation de machines et équipements mécaniques</t>
  </si>
  <si>
    <t>33.20C</t>
  </si>
  <si>
    <t>Conception d'ensemble et assemblage sur site industriel d'équipements de contrôle des processus industriels</t>
  </si>
  <si>
    <t>33.20D</t>
  </si>
  <si>
    <t>Installation d'équipements électriques, de matériels électroniques et optiques ou d'autres matériels</t>
  </si>
  <si>
    <t>35.11Z</t>
  </si>
  <si>
    <t>Production d'électricité</t>
  </si>
  <si>
    <t>35.12Z</t>
  </si>
  <si>
    <t>Transport d'électricité</t>
  </si>
  <si>
    <t>35.13Z</t>
  </si>
  <si>
    <t>Distribution d'électricité</t>
  </si>
  <si>
    <t>35.14Z</t>
  </si>
  <si>
    <t>Commerce d'électricité</t>
  </si>
  <si>
    <t>35.21Z</t>
  </si>
  <si>
    <t>Production de combustibles gazeux</t>
  </si>
  <si>
    <t>35.22Z</t>
  </si>
  <si>
    <t>Distribution de combustibles gazeux par conduites</t>
  </si>
  <si>
    <t>35.23Z</t>
  </si>
  <si>
    <t>Commerce de combustibles gazeux par conduites</t>
  </si>
  <si>
    <t>35.30Z</t>
  </si>
  <si>
    <t>Production et distribution de vapeur et d'air conditionné</t>
  </si>
  <si>
    <t>36.00Z</t>
  </si>
  <si>
    <t>Captage, traitement et distribution d'eau</t>
  </si>
  <si>
    <t>37.00Z</t>
  </si>
  <si>
    <t>38.11Z</t>
  </si>
  <si>
    <t>Collecte des déchets non dangereux</t>
  </si>
  <si>
    <t>38.12Z</t>
  </si>
  <si>
    <t>Collecte des déchets dangereux</t>
  </si>
  <si>
    <t>38.21Z</t>
  </si>
  <si>
    <t>Traitement et élimination des déchets non dangereux</t>
  </si>
  <si>
    <t>38.22Z</t>
  </si>
  <si>
    <t>Traitement et élimination des déchets dangereux</t>
  </si>
  <si>
    <t>38.31Z</t>
  </si>
  <si>
    <t>Démantèlement d'épaves</t>
  </si>
  <si>
    <t>38.32Z</t>
  </si>
  <si>
    <t>Récupération de déchets triés</t>
  </si>
  <si>
    <t>39.00Z</t>
  </si>
  <si>
    <t>Dépollution et autres services de gestion des déchets</t>
  </si>
  <si>
    <t>41.10A</t>
  </si>
  <si>
    <t>Promotion immobilière de logements</t>
  </si>
  <si>
    <t>41.10B</t>
  </si>
  <si>
    <t>Promotion immobilière de bureaux</t>
  </si>
  <si>
    <t>41.10C</t>
  </si>
  <si>
    <t>Promotion immobilière d'autres bâtiments</t>
  </si>
  <si>
    <t>41.10D</t>
  </si>
  <si>
    <t>Supports juridiques de programmes</t>
  </si>
  <si>
    <t>41.20A</t>
  </si>
  <si>
    <t>Construction de maisons individuelles</t>
  </si>
  <si>
    <t>41.20B</t>
  </si>
  <si>
    <t>Construction d'autres bâtiments</t>
  </si>
  <si>
    <t>42.11Z</t>
  </si>
  <si>
    <t>Construction de routes et autoroutes</t>
  </si>
  <si>
    <t>42.12Z</t>
  </si>
  <si>
    <t>Construction de voies ferrées de surface et souterraines</t>
  </si>
  <si>
    <t>42.13A</t>
  </si>
  <si>
    <t>Construction d'ouvrages d'art</t>
  </si>
  <si>
    <t>42.13B</t>
  </si>
  <si>
    <t>Construction et entretien de tunnels</t>
  </si>
  <si>
    <t>42.21Z</t>
  </si>
  <si>
    <t>Construction de réseaux pour fluides</t>
  </si>
  <si>
    <t>42.22Z</t>
  </si>
  <si>
    <t>Construction de réseaux électriques et de télécommunications</t>
  </si>
  <si>
    <t>42.91Z</t>
  </si>
  <si>
    <t>Construction d'ouvrages maritimes et fluviaux</t>
  </si>
  <si>
    <t>42.99Z</t>
  </si>
  <si>
    <t>Construction d'autres ouvrages de génie civil n.c.a.</t>
  </si>
  <si>
    <t>43.11Z</t>
  </si>
  <si>
    <t>Travaux de démolition</t>
  </si>
  <si>
    <t>43.12A</t>
  </si>
  <si>
    <t>Travaux de terrassement courants et travaux préparatoires</t>
  </si>
  <si>
    <t>43.12B</t>
  </si>
  <si>
    <t>Travaux de terrassement spécialisés ou de grande masse</t>
  </si>
  <si>
    <t>43.13Z</t>
  </si>
  <si>
    <t>Forages et sondages</t>
  </si>
  <si>
    <t>43.21A</t>
  </si>
  <si>
    <t>Travaux d'installation électrique dans tous locaux</t>
  </si>
  <si>
    <t>43.21B</t>
  </si>
  <si>
    <t>Travaux d'installation électrique sur la voie publique</t>
  </si>
  <si>
    <t>43.22A</t>
  </si>
  <si>
    <t>Travaux d'installation d'eau et de gaz en tous locaux</t>
  </si>
  <si>
    <t>43.22B</t>
  </si>
  <si>
    <t>Travaux d'installation d'équipements thermiques et de climatisation</t>
  </si>
  <si>
    <t>43.29A</t>
  </si>
  <si>
    <t>Travaux d'isolation</t>
  </si>
  <si>
    <t>43.29B</t>
  </si>
  <si>
    <t>Autres travaux d'installation n.c.a.</t>
  </si>
  <si>
    <t>43.31Z</t>
  </si>
  <si>
    <t>Travaux de plâtrerie</t>
  </si>
  <si>
    <t>43.32A</t>
  </si>
  <si>
    <t>Travaux de menuiserie bois et PVC</t>
  </si>
  <si>
    <t>43.32B</t>
  </si>
  <si>
    <t>Travaux de menuiserie métallique et serrurerie</t>
  </si>
  <si>
    <t>43.32C</t>
  </si>
  <si>
    <t>Agencement de lieux de vente</t>
  </si>
  <si>
    <t>43.33Z</t>
  </si>
  <si>
    <t>Travaux de revêtement des sols et des murs</t>
  </si>
  <si>
    <t>43.34Z</t>
  </si>
  <si>
    <t>Travaux de peinture et vitrerie</t>
  </si>
  <si>
    <t>43.39Z</t>
  </si>
  <si>
    <t>Autres travaux de finition</t>
  </si>
  <si>
    <t>43.91A</t>
  </si>
  <si>
    <t>Travaux de charpente</t>
  </si>
  <si>
    <t>43.91B</t>
  </si>
  <si>
    <t>Travaux de couverture par éléments</t>
  </si>
  <si>
    <t>43.99A</t>
  </si>
  <si>
    <t>Travaux d'étanchéification</t>
  </si>
  <si>
    <t>43.99B</t>
  </si>
  <si>
    <t>Travaux de montage de structures métalliques</t>
  </si>
  <si>
    <t>43.99C</t>
  </si>
  <si>
    <t>Travaux de maçonnerie générale et gros œuvre de bâtiment</t>
  </si>
  <si>
    <t>43.99D</t>
  </si>
  <si>
    <t>Autres travaux spécialisés de construction</t>
  </si>
  <si>
    <t>43.99E</t>
  </si>
  <si>
    <t>Location avec opérateur de matériel de construction</t>
  </si>
  <si>
    <t>45.11Z</t>
  </si>
  <si>
    <t>Commerce de voitures et de véhicules automobiles légers</t>
  </si>
  <si>
    <t>45.19Z</t>
  </si>
  <si>
    <t>Commerce d'autres véhicules automobiles</t>
  </si>
  <si>
    <t>45.20A</t>
  </si>
  <si>
    <t>Entretien et réparation de véhicules automobiles légers</t>
  </si>
  <si>
    <t>45.20B</t>
  </si>
  <si>
    <t>Entretien et réparation d'autres véhicules automobiles</t>
  </si>
  <si>
    <t>45.31Z</t>
  </si>
  <si>
    <t>Commerce de gros d'équipements automobiles</t>
  </si>
  <si>
    <t>45.32Z</t>
  </si>
  <si>
    <t>Commerce de détail d'équipements automobiles</t>
  </si>
  <si>
    <t>45.40Z</t>
  </si>
  <si>
    <t>Commerce et réparation de motocycles</t>
  </si>
  <si>
    <t>46.11Z</t>
  </si>
  <si>
    <t>Intermédiaires du commerce en matières premières agricoles, animaux vivants, matières premières textiles et produits semi-finis</t>
  </si>
  <si>
    <t>46.12A</t>
  </si>
  <si>
    <t>Centrales d'achat de carburant</t>
  </si>
  <si>
    <t>46.12B</t>
  </si>
  <si>
    <t>Autres intermédiaires du commerce en combustibles, métaux, minéraux et produits chimiques</t>
  </si>
  <si>
    <t>46.13Z</t>
  </si>
  <si>
    <t>Intermédiaires du commerce en bois et matériaux de construction</t>
  </si>
  <si>
    <t>46.14Z</t>
  </si>
  <si>
    <t>Intermédiaires du commerce en machines, équipements industriels, navires et avions</t>
  </si>
  <si>
    <t>46.15Z</t>
  </si>
  <si>
    <t>Intermédiaires du commerce en meubles, articles de ménage et quincaillerie</t>
  </si>
  <si>
    <t>46.16Z</t>
  </si>
  <si>
    <t>Intermédiaires du commerce en textiles, habillement, fourrures, chaussures et articles en cuir</t>
  </si>
  <si>
    <t>46.17A</t>
  </si>
  <si>
    <t>Centrales d'achat alimentaires</t>
  </si>
  <si>
    <t>46.17B</t>
  </si>
  <si>
    <t>Autres intermédiaires du commerce en denrées, boissons et tabac</t>
  </si>
  <si>
    <t>46.18Z</t>
  </si>
  <si>
    <t>Intermédiaires spécialisés dans le commerce d'autres produits spécifiques</t>
  </si>
  <si>
    <t>46.19A</t>
  </si>
  <si>
    <t>Centrales d'achat non alimentaires</t>
  </si>
  <si>
    <t>46.19B</t>
  </si>
  <si>
    <t>Autres intermédiaires du commerce en produits divers</t>
  </si>
  <si>
    <t>46.21Z</t>
  </si>
  <si>
    <t>Commerce de gros (commerce interentreprises) de céréales, de tabac non manufacturé, de semences et d'aliments pour le bétail</t>
  </si>
  <si>
    <t>46.22Z</t>
  </si>
  <si>
    <t>Commerce de gros (commerce interentreprises) de fleurs et plantes</t>
  </si>
  <si>
    <t>46.23Z</t>
  </si>
  <si>
    <t>Commerce de gros (commerce interentreprises) d'animaux vivants</t>
  </si>
  <si>
    <t>46.24Z</t>
  </si>
  <si>
    <t>Commerce de gros (commerce interentreprises) de cuirs et peaux</t>
  </si>
  <si>
    <t>46.31Z</t>
  </si>
  <si>
    <t>Commerce de gros (commerce interentreprises) de fruits et légumes</t>
  </si>
  <si>
    <t>46.32A</t>
  </si>
  <si>
    <t>Commerce de gros (commerce interentreprises) de viandes de boucherie</t>
  </si>
  <si>
    <t>46.32B</t>
  </si>
  <si>
    <t>Commerce de gros (commerce interentreprises) de produits à base de viande</t>
  </si>
  <si>
    <t>46.32C</t>
  </si>
  <si>
    <t>Commerce de gros (commerce interentreprises) de volailles et gibier</t>
  </si>
  <si>
    <t>46.33Z</t>
  </si>
  <si>
    <t>Commerce de gros (commerce interentreprises) de produits laitiers, œufs, huiles et matières grasses comestibles</t>
  </si>
  <si>
    <t>46.34Z</t>
  </si>
  <si>
    <t>Commerce de gros (commerce interentreprises) de boissons</t>
  </si>
  <si>
    <t>46.35Z</t>
  </si>
  <si>
    <t>Commerce de gros (commerce interentreprises) de produits à base de tabac</t>
  </si>
  <si>
    <t>46.36Z</t>
  </si>
  <si>
    <t>Commerce de gros (commerce interentreprises) de sucre, chocolat et confiserie</t>
  </si>
  <si>
    <t>46.37Z</t>
  </si>
  <si>
    <t>Commerce de gros (commerce interentreprises) de café, thé, cacao et épices</t>
  </si>
  <si>
    <t>46.38A</t>
  </si>
  <si>
    <t>Commerce de gros (commerce interentreprises) de poissons, crustacés et mollusques</t>
  </si>
  <si>
    <t>46.38B</t>
  </si>
  <si>
    <t>Commerce de gros (commerce interentreprises) alimentaire spécialisé divers</t>
  </si>
  <si>
    <t>46.39A</t>
  </si>
  <si>
    <t>Commerce de gros (commerce interentreprises) de produits surgelés</t>
  </si>
  <si>
    <t>46.39B</t>
  </si>
  <si>
    <t>Commerce de gros (commerce interentreprises) alimentaire non spécialisé</t>
  </si>
  <si>
    <t>46.41Z</t>
  </si>
  <si>
    <t>Commerce de gros (commerce interentreprises) de textiles</t>
  </si>
  <si>
    <t>46.42Z</t>
  </si>
  <si>
    <t>Commerce de gros (commerce interentreprises) d'habillement et de chaussures</t>
  </si>
  <si>
    <t>46.43Z</t>
  </si>
  <si>
    <t>Commerce de gros (commerce interentreprises) d'appareils électroménagers</t>
  </si>
  <si>
    <t>46.44Z</t>
  </si>
  <si>
    <t>Commerce de gros (commerce interentreprises) de vaisselle, verrerie et produits d'entretien</t>
  </si>
  <si>
    <t>46.45Z</t>
  </si>
  <si>
    <t>Commerce de gros (commerce interentreprises) de parfumerie et de produits de beauté</t>
  </si>
  <si>
    <t>46.46Z</t>
  </si>
  <si>
    <t>Commerce de gros (commerce interentreprises) de produits pharmaceutiques</t>
  </si>
  <si>
    <t>46.47Z</t>
  </si>
  <si>
    <t>Commerce de gros (commerce interentreprises) de meubles, de tapis et d'appareils d'éclairage</t>
  </si>
  <si>
    <t>46.48Z</t>
  </si>
  <si>
    <t>Commerce de gros (commerce interentreprises) d'articles d'horlogerie et de bijouterie</t>
  </si>
  <si>
    <t>46.49Z</t>
  </si>
  <si>
    <t>Commerce de gros (commerce interentreprises) d'autres biens domestiques</t>
  </si>
  <si>
    <t>46.51Z</t>
  </si>
  <si>
    <t>Commerce de gros (commerce interentreprises) d'ordinateurs, d'équipements informatiques périphériques et de logiciels</t>
  </si>
  <si>
    <t>46.52Z</t>
  </si>
  <si>
    <t>Commerce de gros (commerce interentreprises) de composants et d'équipements électroniques et de télécommunication</t>
  </si>
  <si>
    <t>46.61Z</t>
  </si>
  <si>
    <t>Commerce de gros (commerce interentreprises) de matériel agricole</t>
  </si>
  <si>
    <t>46.62Z</t>
  </si>
  <si>
    <t>Commerce de gros (commerce interentreprises) de machines-outils</t>
  </si>
  <si>
    <t>46.63Z</t>
  </si>
  <si>
    <t>Commerce de gros (commerce interentreprises) de machines pour l'extraction, la construction et le génie civil</t>
  </si>
  <si>
    <t>46.64Z</t>
  </si>
  <si>
    <t>Commerce de gros (commerce interentreprises) de machines pour l'industrie textile et l'habillement</t>
  </si>
  <si>
    <t>46.65Z</t>
  </si>
  <si>
    <t>Commerce de gros (commerce interentreprises) de mobilier de bureau</t>
  </si>
  <si>
    <t>46.66Z</t>
  </si>
  <si>
    <t>Commerce de gros (commerce interentreprises) d'autres machines et équipements de bureau</t>
  </si>
  <si>
    <t>46.69A</t>
  </si>
  <si>
    <t>Commerce de gros (commerce interentreprises) de matériel électrique</t>
  </si>
  <si>
    <t>46.69B</t>
  </si>
  <si>
    <t>Commerce de gros (commerce interentreprises) de fournitures et équipements industriels divers</t>
  </si>
  <si>
    <t>46.69C</t>
  </si>
  <si>
    <t>Commerce de gros (commerce interentreprises) de fournitures et équipements divers pour le commerce et les services</t>
  </si>
  <si>
    <t>46.71Z</t>
  </si>
  <si>
    <t>Commerce de gros (commerce interentreprises) de combustibles et de produits annexes</t>
  </si>
  <si>
    <t>46.72Z</t>
  </si>
  <si>
    <t>Commerce de gros (commerce interentreprises) de minerais et métaux</t>
  </si>
  <si>
    <t>46.73A</t>
  </si>
  <si>
    <t>Commerce de gros (commerce interentreprises) de bois et de matériaux de construction</t>
  </si>
  <si>
    <t>46.73B</t>
  </si>
  <si>
    <t>Commerce de gros (commerce interentreprises) d'appareils sanitaires et de produits de décoration</t>
  </si>
  <si>
    <t>46.74A</t>
  </si>
  <si>
    <t>Commerce de gros (commerce interentreprises) de quincaillerie</t>
  </si>
  <si>
    <t>46.74B</t>
  </si>
  <si>
    <t>Commerce de gros (commerce interentreprises) de fournitures pour la plomberie et le chauffage</t>
  </si>
  <si>
    <t>46.75Z</t>
  </si>
  <si>
    <t>Commerce de gros (commerce interentreprises) de produits chimiques</t>
  </si>
  <si>
    <t>46.76Z</t>
  </si>
  <si>
    <t>Commerce de gros (commerce interentreprises) d'autres produits intermédiaires</t>
  </si>
  <si>
    <t>46.77Z</t>
  </si>
  <si>
    <t>Commerce de gros (commerce interentreprises) de déchets et débris</t>
  </si>
  <si>
    <t>46.90Z</t>
  </si>
  <si>
    <t>Commerce de gros (commerce interentreprises) non spécialisé</t>
  </si>
  <si>
    <t>47.11A</t>
  </si>
  <si>
    <t>Commerce de détail de produits surgelés</t>
  </si>
  <si>
    <t>47.11B</t>
  </si>
  <si>
    <t>Commerce d'alimentation générale</t>
  </si>
  <si>
    <t>47.11C</t>
  </si>
  <si>
    <t>Supérettes</t>
  </si>
  <si>
    <t>47.11D</t>
  </si>
  <si>
    <t>Supermarchés</t>
  </si>
  <si>
    <t>47.11E</t>
  </si>
  <si>
    <t>Magasins multi-commerces</t>
  </si>
  <si>
    <t>47.11F</t>
  </si>
  <si>
    <t>Hypermarchés</t>
  </si>
  <si>
    <t>47.19A</t>
  </si>
  <si>
    <t>Grands magasins</t>
  </si>
  <si>
    <t>47.19B</t>
  </si>
  <si>
    <t>Autres commerces de détail en magasin non spécialisé</t>
  </si>
  <si>
    <t>47.21Z</t>
  </si>
  <si>
    <t>Commerce de détail de fruits et légumes en magasin spécialisé</t>
  </si>
  <si>
    <t>47.22Z</t>
  </si>
  <si>
    <t>Commerce de détail de viandes et de produits à base de viande en magasin spécialisé</t>
  </si>
  <si>
    <t>47.23Z</t>
  </si>
  <si>
    <t>Commerce de détail de poissons, crustacés et mollusques en magasin spécialisé</t>
  </si>
  <si>
    <t>47.24Z</t>
  </si>
  <si>
    <t>Commerce de détail de pain, pâtisserie et confiserie en magasin spécialisé</t>
  </si>
  <si>
    <t>47.25Z</t>
  </si>
  <si>
    <t>Commerce de détail de boissons en magasin spécialisé</t>
  </si>
  <si>
    <t>47.26Z</t>
  </si>
  <si>
    <t>Commerce de détail de produits à base de tabac en magasin spécialisé</t>
  </si>
  <si>
    <t>47.29Z</t>
  </si>
  <si>
    <t>Autres commerces de détail alimentaires en magasin spécialisé</t>
  </si>
  <si>
    <t>47.30Z</t>
  </si>
  <si>
    <t>Commerce de détail de carburants en magasin spécialisé</t>
  </si>
  <si>
    <t>47.41Z</t>
  </si>
  <si>
    <t>Commerce de détail d'ordinateurs, d'unités périphériques et de logiciels en magasin spécialisé</t>
  </si>
  <si>
    <t>47.42Z</t>
  </si>
  <si>
    <t>Commerce de détail de matériels de télécommunication en magasin spécialisé</t>
  </si>
  <si>
    <t>47.43Z</t>
  </si>
  <si>
    <t>Commerce de détail de matériels audio et vidéo en magasin spécialisé</t>
  </si>
  <si>
    <t>47.51Z</t>
  </si>
  <si>
    <t>Commerce de détail de textiles en magasin spécialisé</t>
  </si>
  <si>
    <t>47.52A</t>
  </si>
  <si>
    <t>Commerce de détail de quincaillerie, peintures et verres en petites surfaces (moins de 400 m²)</t>
  </si>
  <si>
    <t>47.52B</t>
  </si>
  <si>
    <t>Commerce de détail de quincaillerie, peintures et verres en grandes surfaces (400 m² et plus)</t>
  </si>
  <si>
    <t>47.53Z</t>
  </si>
  <si>
    <t>Commerce de détail de tapis, moquettes et revêtements de murs et de sols en magasin spécialisé</t>
  </si>
  <si>
    <t>47.54Z</t>
  </si>
  <si>
    <t>Commerce de détail d'appareils électroménagers en magasin spécialisé</t>
  </si>
  <si>
    <t>47.59A</t>
  </si>
  <si>
    <t>Commerce de détail de meubles</t>
  </si>
  <si>
    <t>47.59B</t>
  </si>
  <si>
    <t>Commerce de détail d'autres équipements du foyer</t>
  </si>
  <si>
    <t>47.61Z</t>
  </si>
  <si>
    <t>Commerce de détail de livres en magasin spécialisé</t>
  </si>
  <si>
    <t>47.62Z</t>
  </si>
  <si>
    <t>Commerce de détail de journaux et papeterie en magasin spécialisé</t>
  </si>
  <si>
    <t>47.63Z</t>
  </si>
  <si>
    <t>Commerce de détail d'enregistrements musicaux et vidéo en magasin spécialisé</t>
  </si>
  <si>
    <t>47.64Z</t>
  </si>
  <si>
    <t>Commerce de détail d'articles de sport en magasin spécialisé</t>
  </si>
  <si>
    <t>47.65Z</t>
  </si>
  <si>
    <t>Commerce de détail de jeux et jouets en magasin spécialisé</t>
  </si>
  <si>
    <t>47.71Z</t>
  </si>
  <si>
    <t>Commerce de détail d'habillement en magasin spécialisé</t>
  </si>
  <si>
    <t>47.72A</t>
  </si>
  <si>
    <t>Commerce de détail de la chaussure</t>
  </si>
  <si>
    <t>47.72B</t>
  </si>
  <si>
    <t>Commerce de détail de maroquinerie et d'articles de voyage</t>
  </si>
  <si>
    <t>47.73Z</t>
  </si>
  <si>
    <t>Commerce de détail de produits pharmaceutiques en magasin spécialisé</t>
  </si>
  <si>
    <t>47.74Z</t>
  </si>
  <si>
    <t>Commerce de détail d'articles médicaux et orthopédiques en magasin spécialisé</t>
  </si>
  <si>
    <t>47.75Z</t>
  </si>
  <si>
    <t>Commerce de détail de parfumerie et de produits de beauté en magasin spécialisé</t>
  </si>
  <si>
    <t>47.76Z</t>
  </si>
  <si>
    <t>Commerce de détail de fleurs, plantes, graines, engrais, animaux de compagnie et aliments pour ces animaux en magasin spécialisé</t>
  </si>
  <si>
    <t>47.77Z</t>
  </si>
  <si>
    <t>Commerce de détail d'articles d'horlogerie et de bijouterie en magasin spécialisé</t>
  </si>
  <si>
    <t>47.78A</t>
  </si>
  <si>
    <t>Commerces de détail d'optique</t>
  </si>
  <si>
    <t>47.78B</t>
  </si>
  <si>
    <t>Commerces de détail de charbons et combustibles</t>
  </si>
  <si>
    <t>47.78C</t>
  </si>
  <si>
    <t>Autres commerces de détail spécialisés divers</t>
  </si>
  <si>
    <t>47.79Z</t>
  </si>
  <si>
    <t>Commerce de détail de biens d'occasion en magasin</t>
  </si>
  <si>
    <t>47.81Z</t>
  </si>
  <si>
    <t>Commerce de détail alimentaire sur éventaires et marchés</t>
  </si>
  <si>
    <t>47.82Z</t>
  </si>
  <si>
    <t>Commerce de détail de textiles, d'habillement et de chaussures sur éventaires et marchés</t>
  </si>
  <si>
    <t>47.89Z</t>
  </si>
  <si>
    <t>Autres commerces de détail sur éventaires et marchés</t>
  </si>
  <si>
    <t>47.91A</t>
  </si>
  <si>
    <t>Vente à distance sur catalogue général</t>
  </si>
  <si>
    <t>47.91B</t>
  </si>
  <si>
    <t>Vente à distance sur catalogue spécialisé</t>
  </si>
  <si>
    <t>47.99A</t>
  </si>
  <si>
    <t>Vente à domicile</t>
  </si>
  <si>
    <t>47.99B</t>
  </si>
  <si>
    <t>Vente par automates et autres commerces de détail hors magasin, éventaires ou marchés n.c.a.</t>
  </si>
  <si>
    <t>49.10Z</t>
  </si>
  <si>
    <t>Transport ferroviaire interurbain de voyageurs</t>
  </si>
  <si>
    <t>49.20Z</t>
  </si>
  <si>
    <t>Transports ferroviaires de fret</t>
  </si>
  <si>
    <t>49.31Z</t>
  </si>
  <si>
    <t>Transports urbains et suburbains de voyageurs</t>
  </si>
  <si>
    <t>49.32Z</t>
  </si>
  <si>
    <t>Transports de voyageurs par taxis</t>
  </si>
  <si>
    <t>49.39A</t>
  </si>
  <si>
    <t>Transports routiers réguliers de voyageurs</t>
  </si>
  <si>
    <t>49.39B</t>
  </si>
  <si>
    <t>Autres transports routiers de voyageurs</t>
  </si>
  <si>
    <t>49.39C</t>
  </si>
  <si>
    <t>Téléphériques et remontées mécaniques</t>
  </si>
  <si>
    <t>49.41A</t>
  </si>
  <si>
    <t>Transports routiers de fret interurbains</t>
  </si>
  <si>
    <t>49.41B</t>
  </si>
  <si>
    <t>Transports routiers de fret de proximité</t>
  </si>
  <si>
    <t>49.41C</t>
  </si>
  <si>
    <t>Location de camions avec chauffeur</t>
  </si>
  <si>
    <t>49.42Z</t>
  </si>
  <si>
    <t>Services de déménagement</t>
  </si>
  <si>
    <t>49.50Z</t>
  </si>
  <si>
    <t>Transports par conduites</t>
  </si>
  <si>
    <t>50.10Z</t>
  </si>
  <si>
    <t>Transports maritimes et côtiers de passagers</t>
  </si>
  <si>
    <t>50.20Z</t>
  </si>
  <si>
    <t>Transports maritimes et côtiers de fret</t>
  </si>
  <si>
    <t>50.30Z</t>
  </si>
  <si>
    <t>Transports fluviaux de passagers</t>
  </si>
  <si>
    <t>50.40Z</t>
  </si>
  <si>
    <t>Transports fluviaux de fret</t>
  </si>
  <si>
    <t>51.10Z</t>
  </si>
  <si>
    <t>Transports aériens de passagers</t>
  </si>
  <si>
    <t>51.21Z</t>
  </si>
  <si>
    <t>Transports aériens de fret</t>
  </si>
  <si>
    <t>51.22Z</t>
  </si>
  <si>
    <t>Transports spatiaux</t>
  </si>
  <si>
    <t>52.10A</t>
  </si>
  <si>
    <t>Entreposage et stockage frigorifique</t>
  </si>
  <si>
    <t>52.10B</t>
  </si>
  <si>
    <t>Entreposage et stockage non frigorifique</t>
  </si>
  <si>
    <t>52.21Z</t>
  </si>
  <si>
    <t>Services auxiliaires des transports terrestres</t>
  </si>
  <si>
    <t>52.22Z</t>
  </si>
  <si>
    <t>Services auxiliaires des transports par eau</t>
  </si>
  <si>
    <t>52.23Z</t>
  </si>
  <si>
    <t>Services auxiliaires des transports aériens</t>
  </si>
  <si>
    <t>52.24A</t>
  </si>
  <si>
    <t>Manutention portuaire</t>
  </si>
  <si>
    <t>52.24B</t>
  </si>
  <si>
    <t>Manutention non portuaire</t>
  </si>
  <si>
    <t>52.29A</t>
  </si>
  <si>
    <t>Messagerie, fret express</t>
  </si>
  <si>
    <t>52.29B</t>
  </si>
  <si>
    <t>Affrètement et organisation des transports</t>
  </si>
  <si>
    <t>53.10Z</t>
  </si>
  <si>
    <t>Activités de poste dans le cadre d'une obligation de service universel</t>
  </si>
  <si>
    <t>53.20Z</t>
  </si>
  <si>
    <t>Autres activités de poste et de courrier</t>
  </si>
  <si>
    <t>55.10Z</t>
  </si>
  <si>
    <t>Hôtels et hébergement similaire</t>
  </si>
  <si>
    <t>55.20Z</t>
  </si>
  <si>
    <t>Hébergement touristique et autre hébergement de courte durée</t>
  </si>
  <si>
    <t>55.30Z</t>
  </si>
  <si>
    <t>Terrains de camping et parcs pour caravanes ou véhicules de loisirs</t>
  </si>
  <si>
    <t>55.90Z</t>
  </si>
  <si>
    <t>Autres hébergements</t>
  </si>
  <si>
    <t>56.10A</t>
  </si>
  <si>
    <t>Restauration traditionnelle</t>
  </si>
  <si>
    <t>56.10B</t>
  </si>
  <si>
    <t>Cafétérias et autres libres-services</t>
  </si>
  <si>
    <t>56.10C</t>
  </si>
  <si>
    <t>Restauration de type rapide</t>
  </si>
  <si>
    <t>56.21Z</t>
  </si>
  <si>
    <t>Services des traiteurs</t>
  </si>
  <si>
    <t>56.29A</t>
  </si>
  <si>
    <t>Restauration collective sous contrat</t>
  </si>
  <si>
    <t>56.29B</t>
  </si>
  <si>
    <t>Autres services de restauration n.c.a.</t>
  </si>
  <si>
    <t>56.30Z</t>
  </si>
  <si>
    <t>Débits de boissons</t>
  </si>
  <si>
    <t>58.11Z</t>
  </si>
  <si>
    <t>Édition de livres</t>
  </si>
  <si>
    <t>58.12Z</t>
  </si>
  <si>
    <t>Édition de répertoires et de fichiers d'adresses</t>
  </si>
  <si>
    <t>58.13Z</t>
  </si>
  <si>
    <t>Édition de journaux</t>
  </si>
  <si>
    <t>58.14Z</t>
  </si>
  <si>
    <t>Édition de revues et périodiques</t>
  </si>
  <si>
    <t>58.19Z</t>
  </si>
  <si>
    <t>Autres activités d'édition</t>
  </si>
  <si>
    <t>58.21Z</t>
  </si>
  <si>
    <t>Édition de jeux électroniques</t>
  </si>
  <si>
    <t>58.29A</t>
  </si>
  <si>
    <t>Édition de logiciels système et de réseau</t>
  </si>
  <si>
    <t>58.29B</t>
  </si>
  <si>
    <t>Édition de logiciels outils de développement et de langages</t>
  </si>
  <si>
    <t>58.29C</t>
  </si>
  <si>
    <t>Édition de logiciels applicatifs</t>
  </si>
  <si>
    <t>59.11A</t>
  </si>
  <si>
    <t>Production de films et de programmes pour la télévision</t>
  </si>
  <si>
    <t>59.11B</t>
  </si>
  <si>
    <t>Production de films institutionnels et publicitaires</t>
  </si>
  <si>
    <t>59.11C</t>
  </si>
  <si>
    <t>Production de films pour le cinéma</t>
  </si>
  <si>
    <t>59.12Z</t>
  </si>
  <si>
    <t>Post-production de films cinématographiques, de vidéo et de programmes de télévision</t>
  </si>
  <si>
    <t>59.13A</t>
  </si>
  <si>
    <t>Distribution de films cinématographiques</t>
  </si>
  <si>
    <t>59.13B</t>
  </si>
  <si>
    <t>Édition et distribution vidéo</t>
  </si>
  <si>
    <t>59.14Z</t>
  </si>
  <si>
    <t>Projection de films cinématographiques</t>
  </si>
  <si>
    <t>59.20Z</t>
  </si>
  <si>
    <t>Enregistrement sonore et édition musicale</t>
  </si>
  <si>
    <t>60.10Z</t>
  </si>
  <si>
    <t>Édition et diffusion de programmes radio</t>
  </si>
  <si>
    <t>60.20A</t>
  </si>
  <si>
    <t>Édition de chaînes généralistes</t>
  </si>
  <si>
    <t>60.20B</t>
  </si>
  <si>
    <t>Édition de chaînes thématiques</t>
  </si>
  <si>
    <t>61.10Z</t>
  </si>
  <si>
    <t>Télécommunications filaires</t>
  </si>
  <si>
    <t>61.20Z</t>
  </si>
  <si>
    <t>Télécommunications sans fil</t>
  </si>
  <si>
    <t>61.30Z</t>
  </si>
  <si>
    <t>Télécommunications par satellite</t>
  </si>
  <si>
    <t>61.90Z</t>
  </si>
  <si>
    <t>Autres activités de télécommunication</t>
  </si>
  <si>
    <t>62.01Z</t>
  </si>
  <si>
    <t>Programmation informatique</t>
  </si>
  <si>
    <t>62.02A</t>
  </si>
  <si>
    <t>Conseil en systèmes et logiciels informatiques</t>
  </si>
  <si>
    <t>62.02B</t>
  </si>
  <si>
    <t>Tierce maintenance de systèmes et d'applications informatiques</t>
  </si>
  <si>
    <t>62.03Z</t>
  </si>
  <si>
    <t>Gestion d'installations informatiques</t>
  </si>
  <si>
    <t>62.09Z</t>
  </si>
  <si>
    <t>Autres activités informatiques</t>
  </si>
  <si>
    <t>63.11Z</t>
  </si>
  <si>
    <t>Traitement de données, hébergement et activités connexes</t>
  </si>
  <si>
    <t>63.12Z</t>
  </si>
  <si>
    <t>Portails Internet</t>
  </si>
  <si>
    <t>63.91Z</t>
  </si>
  <si>
    <t>Activités des agences de presse</t>
  </si>
  <si>
    <t>63.99Z</t>
  </si>
  <si>
    <t>Autres services d'information n.c.a.</t>
  </si>
  <si>
    <t>64.11Z</t>
  </si>
  <si>
    <t>Activités de banque centrale</t>
  </si>
  <si>
    <t>64.19Z</t>
  </si>
  <si>
    <t>Autres intermédiations monétaires</t>
  </si>
  <si>
    <t>64.20Z</t>
  </si>
  <si>
    <t>Activités des sociétés holding</t>
  </si>
  <si>
    <t>64.30Z</t>
  </si>
  <si>
    <t>Fonds de placement et entités financières similaires</t>
  </si>
  <si>
    <t>64.91Z</t>
  </si>
  <si>
    <t>Crédit-bail</t>
  </si>
  <si>
    <t>64.92Z</t>
  </si>
  <si>
    <t>Autre distribution de crédit</t>
  </si>
  <si>
    <t>64.99Z</t>
  </si>
  <si>
    <t>Autres activités des services financiers, hors assurance et caisses de retraite, n.c.a.</t>
  </si>
  <si>
    <t>65.11Z</t>
  </si>
  <si>
    <t>Assurance vie</t>
  </si>
  <si>
    <t>65.12Z</t>
  </si>
  <si>
    <t>Autres assurances</t>
  </si>
  <si>
    <t>65.20Z</t>
  </si>
  <si>
    <t>Réassurance</t>
  </si>
  <si>
    <t>65.30Z</t>
  </si>
  <si>
    <t>Caisses de retraite</t>
  </si>
  <si>
    <t>66.11Z</t>
  </si>
  <si>
    <t>Administration de marchés financiers</t>
  </si>
  <si>
    <t>66.12Z</t>
  </si>
  <si>
    <t>Courtage de valeurs mobilières et de marchandises</t>
  </si>
  <si>
    <t>66.19A</t>
  </si>
  <si>
    <t>Supports juridiques de gestion de patrimoine mobilier</t>
  </si>
  <si>
    <t>66.19B</t>
  </si>
  <si>
    <t>Autres activités auxiliaires de services financiers, hors assurance et caisses de retraite, n.c.a.</t>
  </si>
  <si>
    <t>66.21Z</t>
  </si>
  <si>
    <t>Évaluation des risques et dommages</t>
  </si>
  <si>
    <t>66.22Z</t>
  </si>
  <si>
    <t>Activités des agents et courtiers d'assurances</t>
  </si>
  <si>
    <t>66.29Z</t>
  </si>
  <si>
    <t>Autres activités auxiliaires d'assurance et de caisses de retraite</t>
  </si>
  <si>
    <t>66.30Z</t>
  </si>
  <si>
    <t>Gestion de fonds</t>
  </si>
  <si>
    <t>68.10Z</t>
  </si>
  <si>
    <t>Activités des marchands de biens immobiliers</t>
  </si>
  <si>
    <t>68.20A</t>
  </si>
  <si>
    <t>Location de logements</t>
  </si>
  <si>
    <t>68.20B</t>
  </si>
  <si>
    <t>Location de terrains et d'autres biens immobiliers</t>
  </si>
  <si>
    <t>68.31Z</t>
  </si>
  <si>
    <t>Agences immobilières</t>
  </si>
  <si>
    <t>68.32A</t>
  </si>
  <si>
    <t>Administration d'immeubles et autres biens immobiliers</t>
  </si>
  <si>
    <t>68.32B</t>
  </si>
  <si>
    <t>Supports juridiques de gestion de patrimoine immobilier</t>
  </si>
  <si>
    <t>69.10Z</t>
  </si>
  <si>
    <t>Activités juridiques</t>
  </si>
  <si>
    <t>69.20Z</t>
  </si>
  <si>
    <t>Activités comptables</t>
  </si>
  <si>
    <t>70.10Z</t>
  </si>
  <si>
    <t>Activités des sièges sociaux</t>
  </si>
  <si>
    <t>70.21Z</t>
  </si>
  <si>
    <t>Conseil en relations publiques et communication</t>
  </si>
  <si>
    <t>70.22Z</t>
  </si>
  <si>
    <t>Conseil pour les affaires et autres conseils de gestion</t>
  </si>
  <si>
    <t>71.11Z</t>
  </si>
  <si>
    <t>Activités d'architecture</t>
  </si>
  <si>
    <t>71.12A</t>
  </si>
  <si>
    <t>Activité des géomètres</t>
  </si>
  <si>
    <t>71.12B</t>
  </si>
  <si>
    <t>Ingénierie, études techniques</t>
  </si>
  <si>
    <t>71.20A</t>
  </si>
  <si>
    <t>Contrôle technique automobile</t>
  </si>
  <si>
    <t>71.20B</t>
  </si>
  <si>
    <t>Analyses, essais et inspections techniques</t>
  </si>
  <si>
    <t>72.11Z</t>
  </si>
  <si>
    <t>Recherche-développement en biotechnologie</t>
  </si>
  <si>
    <t>72.19Z</t>
  </si>
  <si>
    <t>Recherche-développement en autres sciences physiques et naturelles</t>
  </si>
  <si>
    <t>72.20Z</t>
  </si>
  <si>
    <t>Recherche-développement en sciences humaines et sociales</t>
  </si>
  <si>
    <t>73.11Z</t>
  </si>
  <si>
    <t>Activités des agences de publicité</t>
  </si>
  <si>
    <t>73.12Z</t>
  </si>
  <si>
    <t>Régie publicitaire de médias</t>
  </si>
  <si>
    <t>73.20Z</t>
  </si>
  <si>
    <t>Études de marché et sondages</t>
  </si>
  <si>
    <t>74.10Z</t>
  </si>
  <si>
    <t>Activités spécialisées de design</t>
  </si>
  <si>
    <t>74.20Z</t>
  </si>
  <si>
    <t>Activités photographiques</t>
  </si>
  <si>
    <t>74.30Z</t>
  </si>
  <si>
    <t>Traduction et interprétation</t>
  </si>
  <si>
    <t>74.90A</t>
  </si>
  <si>
    <t>Activité des économistes de la construction</t>
  </si>
  <si>
    <t>74.90B</t>
  </si>
  <si>
    <t>Activités spécialisées, scientifiques et techniques diverses</t>
  </si>
  <si>
    <t>75.00Z</t>
  </si>
  <si>
    <t>77.11A</t>
  </si>
  <si>
    <t>Location de courte durée de voitures et de véhicules automobiles légers</t>
  </si>
  <si>
    <t>77.11B</t>
  </si>
  <si>
    <t>Location de longue durée de voitures et de véhicules automobiles légers</t>
  </si>
  <si>
    <t>77.12Z</t>
  </si>
  <si>
    <t>Location et location-bail de camions</t>
  </si>
  <si>
    <t>77.21Z</t>
  </si>
  <si>
    <t>Location et location-bail d'articles de loisirs et de sport</t>
  </si>
  <si>
    <t>77.22Z</t>
  </si>
  <si>
    <t>Location de vidéocassettes et disques vidéo</t>
  </si>
  <si>
    <t>77.29Z</t>
  </si>
  <si>
    <t>Location et location-bail d'autres biens personnels et domestiques</t>
  </si>
  <si>
    <t>77.31Z</t>
  </si>
  <si>
    <t>Location et location-bail de machines et équipements agricoles</t>
  </si>
  <si>
    <t>77.32Z</t>
  </si>
  <si>
    <t>Location et location-bail de machines et équipements pour la construction</t>
  </si>
  <si>
    <t>77.33Z</t>
  </si>
  <si>
    <t>Location et location-bail de machines de bureau et de matériel informatique</t>
  </si>
  <si>
    <t>77.34Z</t>
  </si>
  <si>
    <t>Location et location-bail de matériels de transport par eau</t>
  </si>
  <si>
    <t>77.35Z</t>
  </si>
  <si>
    <t>Location et location-bail de matériels de transport aérien</t>
  </si>
  <si>
    <t>77.39Z</t>
  </si>
  <si>
    <t>Location et location-bail d'autres machines, équipements et biens matériels n.c.a.</t>
  </si>
  <si>
    <t>77.40Z</t>
  </si>
  <si>
    <t>Location-bail de propriété intellectuelle et de produits similaires, à l'exception des œuvres soumises à copyright</t>
  </si>
  <si>
    <t>78.10Z</t>
  </si>
  <si>
    <t>Activités des agences de placement de main-d'œuvre</t>
  </si>
  <si>
    <t>78.20Z</t>
  </si>
  <si>
    <t>Activités des agences de travail temporaire</t>
  </si>
  <si>
    <t>78.30Z</t>
  </si>
  <si>
    <t>Autre mise à disposition de ressources humaines</t>
  </si>
  <si>
    <t>79.11Z</t>
  </si>
  <si>
    <t>Activités des agences de voyage</t>
  </si>
  <si>
    <t>79.12Z</t>
  </si>
  <si>
    <t>Activités des voyagistes</t>
  </si>
  <si>
    <t>79.90Z</t>
  </si>
  <si>
    <t>Autres services de réservation et activités connexes</t>
  </si>
  <si>
    <t>80.10Z</t>
  </si>
  <si>
    <t>Activités de sécurité privée</t>
  </si>
  <si>
    <t>80.20Z</t>
  </si>
  <si>
    <t>Activités liées aux systèmes de sécurité</t>
  </si>
  <si>
    <t>80.30Z</t>
  </si>
  <si>
    <t>Activités d'enquête</t>
  </si>
  <si>
    <t>81.10Z</t>
  </si>
  <si>
    <t>Activités combinées de soutien lié aux bâtiments</t>
  </si>
  <si>
    <t>81.21Z</t>
  </si>
  <si>
    <t>Nettoyage courant des bâtiments</t>
  </si>
  <si>
    <t>81.22Z</t>
  </si>
  <si>
    <t>Autres activités de nettoyage des bâtiments et nettoyage industriel</t>
  </si>
  <si>
    <t>81.29A</t>
  </si>
  <si>
    <t>Désinfection, désinsectisation, dératisation</t>
  </si>
  <si>
    <t>81.29B</t>
  </si>
  <si>
    <t>Autres activités de nettoyage n.c.a.</t>
  </si>
  <si>
    <t>81.30Z</t>
  </si>
  <si>
    <t>Services d'aménagement paysager</t>
  </si>
  <si>
    <t>82.11Z</t>
  </si>
  <si>
    <t>Services administratifs combinés de bureau</t>
  </si>
  <si>
    <t>82.19Z</t>
  </si>
  <si>
    <t>Photocopie, préparation de documents et autres activités spécialisées de soutien de bureau</t>
  </si>
  <si>
    <t>82.20Z</t>
  </si>
  <si>
    <t>Activités de centres d'appels</t>
  </si>
  <si>
    <t>82.30Z</t>
  </si>
  <si>
    <t>Organisation de foires, salons professionnels et congrès</t>
  </si>
  <si>
    <t>82.91Z</t>
  </si>
  <si>
    <t>Activités des agences de recouvrement de factures et des sociétés d'information financière sur la clientèle</t>
  </si>
  <si>
    <t>82.92Z</t>
  </si>
  <si>
    <t>Activités de conditionnement</t>
  </si>
  <si>
    <t>82.99Z</t>
  </si>
  <si>
    <t>Autres activités de soutien aux entreprises n.c.a.</t>
  </si>
  <si>
    <t>84.11Z</t>
  </si>
  <si>
    <t>Administration publique générale</t>
  </si>
  <si>
    <t>84.12Z</t>
  </si>
  <si>
    <t>Administration publique (tutelle) de la santé, de la formation, de la culture et des services sociaux, autre que sécurité sociale</t>
  </si>
  <si>
    <t>84.13Z</t>
  </si>
  <si>
    <t>Administration publique (tutelle) des activités économiques</t>
  </si>
  <si>
    <t>84.21Z</t>
  </si>
  <si>
    <t>Affaires étrangères</t>
  </si>
  <si>
    <t>84.22Z</t>
  </si>
  <si>
    <t>Défense</t>
  </si>
  <si>
    <t>84.23Z</t>
  </si>
  <si>
    <t>Justice</t>
  </si>
  <si>
    <t>84.24Z</t>
  </si>
  <si>
    <t>Activités d'ordre public et de sécurité</t>
  </si>
  <si>
    <t>84.25Z</t>
  </si>
  <si>
    <t>Services du feu et de secours</t>
  </si>
  <si>
    <t>84.30A</t>
  </si>
  <si>
    <t>Activités générales de sécurité sociale</t>
  </si>
  <si>
    <t>84.30B</t>
  </si>
  <si>
    <t>Gestion des retraites complémentaires</t>
  </si>
  <si>
    <t>84.30C</t>
  </si>
  <si>
    <t>Distribution sociale de revenus</t>
  </si>
  <si>
    <t>85.10Z</t>
  </si>
  <si>
    <t>Enseignement pré-primaire</t>
  </si>
  <si>
    <t>85.20Z</t>
  </si>
  <si>
    <t>Enseignement primaire</t>
  </si>
  <si>
    <t>85.31Z</t>
  </si>
  <si>
    <t>Enseignement secondaire général</t>
  </si>
  <si>
    <t>85.32Z</t>
  </si>
  <si>
    <t>Enseignement secondaire technique ou professionnel</t>
  </si>
  <si>
    <t>85.41Z</t>
  </si>
  <si>
    <t>Enseignement post-secondaire non supérieur</t>
  </si>
  <si>
    <t>85.42Z</t>
  </si>
  <si>
    <t>Enseignement supérieur</t>
  </si>
  <si>
    <t>85.51Z</t>
  </si>
  <si>
    <t>Enseignement de disciplines sportives et d'activités de loisirs</t>
  </si>
  <si>
    <t>85.52Z</t>
  </si>
  <si>
    <t>Enseignement culturel</t>
  </si>
  <si>
    <t>85.53Z</t>
  </si>
  <si>
    <t>Enseignement de la conduite</t>
  </si>
  <si>
    <t>85.59A</t>
  </si>
  <si>
    <t>Formation continue d'adultes</t>
  </si>
  <si>
    <t>85.59B</t>
  </si>
  <si>
    <t>Autres enseignements</t>
  </si>
  <si>
    <t>85.60Z</t>
  </si>
  <si>
    <t>Activités de soutien à l'enseignement</t>
  </si>
  <si>
    <t>86.10Z</t>
  </si>
  <si>
    <t>Activités hospitalières</t>
  </si>
  <si>
    <t>86.21Z</t>
  </si>
  <si>
    <t>Activité des médecins généralistes</t>
  </si>
  <si>
    <t>86.22A</t>
  </si>
  <si>
    <t>Activités de radiodiagnostic et de radiothérapie</t>
  </si>
  <si>
    <t>86.22B</t>
  </si>
  <si>
    <t>Activités chirurgicales</t>
  </si>
  <si>
    <t>86.22C</t>
  </si>
  <si>
    <t>Autres activités des médecins spécialistes</t>
  </si>
  <si>
    <t>86.23Z</t>
  </si>
  <si>
    <t>Pratique dentaire</t>
  </si>
  <si>
    <t>86.90A</t>
  </si>
  <si>
    <t>Ambulances</t>
  </si>
  <si>
    <t>86.90B</t>
  </si>
  <si>
    <t>Laboratoires d'analyses médicales</t>
  </si>
  <si>
    <t>86.90C</t>
  </si>
  <si>
    <t>Centres de collecte et banques d'organes</t>
  </si>
  <si>
    <t>86.90D</t>
  </si>
  <si>
    <t>Activités des infirmiers et des sages-femmes</t>
  </si>
  <si>
    <t>86.90E</t>
  </si>
  <si>
    <t>Activités des professionnels de la rééducation, de l'appareillage et des pédicures-podologues</t>
  </si>
  <si>
    <t>86.90F</t>
  </si>
  <si>
    <t>Activités de santé humaine non classées ailleurs</t>
  </si>
  <si>
    <t>87.10A</t>
  </si>
  <si>
    <t>Hébergement médicalisé pour personnes âgées</t>
  </si>
  <si>
    <t>87.10B</t>
  </si>
  <si>
    <t>Hébergement médicalisé pour enfants handicapés</t>
  </si>
  <si>
    <t>87.10C</t>
  </si>
  <si>
    <t>Hébergement médicalisé pour adultes handicapés et autre hébergement médicalisé</t>
  </si>
  <si>
    <t>87.20A</t>
  </si>
  <si>
    <t>Hébergement social pour handicapés mentaux et malades mentaux</t>
  </si>
  <si>
    <t>87.20B</t>
  </si>
  <si>
    <t>Hébergement social pour toxicomanes</t>
  </si>
  <si>
    <t>87.30A</t>
  </si>
  <si>
    <t>Hébergement social pour personnes âgées</t>
  </si>
  <si>
    <t>87.30B</t>
  </si>
  <si>
    <t>Hébergement social pour handicapés physiques</t>
  </si>
  <si>
    <t>87.90A</t>
  </si>
  <si>
    <t>Hébergement social pour enfants en difficultés</t>
  </si>
  <si>
    <t>87.90B</t>
  </si>
  <si>
    <t>Hébergement social pour adultes et familles en difficultés et autre hébergement social</t>
  </si>
  <si>
    <t>88.10A</t>
  </si>
  <si>
    <t>Aide à domicile</t>
  </si>
  <si>
    <t>88.10B</t>
  </si>
  <si>
    <t>Accueil ou accompagnement sans hébergement d'adultes handicapés ou de personnes âgées</t>
  </si>
  <si>
    <t>88.10C</t>
  </si>
  <si>
    <t>Aide par le travail</t>
  </si>
  <si>
    <t>88.91A</t>
  </si>
  <si>
    <t>Accueil de jeunes enfants</t>
  </si>
  <si>
    <t>88.91B</t>
  </si>
  <si>
    <t>Accueil ou accompagnement sans hébergement d'enfants handicapés</t>
  </si>
  <si>
    <t>88.99A</t>
  </si>
  <si>
    <t>Autre accueil ou accompagnement sans hébergement d'enfants et d'adolescents</t>
  </si>
  <si>
    <t>88.99B</t>
  </si>
  <si>
    <t>Action sociale sans hébergement n.c.a.</t>
  </si>
  <si>
    <t>90.01Z</t>
  </si>
  <si>
    <t>Arts du spectacle vivant</t>
  </si>
  <si>
    <t>90.02Z</t>
  </si>
  <si>
    <t>Activités de soutien au spectacle vivant</t>
  </si>
  <si>
    <t>90.03A</t>
  </si>
  <si>
    <t>Création artistique relevant des arts plastiques</t>
  </si>
  <si>
    <t>90.03B</t>
  </si>
  <si>
    <t>Autre création artistique</t>
  </si>
  <si>
    <t>90.04Z</t>
  </si>
  <si>
    <t>Gestion de salles de spectacles</t>
  </si>
  <si>
    <t>91.01Z</t>
  </si>
  <si>
    <t>Gestion des bibliothèques et des archives</t>
  </si>
  <si>
    <t>91.02Z</t>
  </si>
  <si>
    <t>Gestion des musées</t>
  </si>
  <si>
    <t>91.03Z</t>
  </si>
  <si>
    <t>Gestion des sites et monuments historiques et des attractions touristiques similaires</t>
  </si>
  <si>
    <t>91.04Z</t>
  </si>
  <si>
    <t>Gestion des jardins botaniques et zoologiques et des réserves naturelles</t>
  </si>
  <si>
    <t>92.00Z</t>
  </si>
  <si>
    <t>Organisation de jeux de hasard et d'argent</t>
  </si>
  <si>
    <t>93.11Z</t>
  </si>
  <si>
    <t>Gestion d'installations sportives</t>
  </si>
  <si>
    <t>93.12Z</t>
  </si>
  <si>
    <t>Activités de clubs de sports</t>
  </si>
  <si>
    <t>93.13Z</t>
  </si>
  <si>
    <t>Activités des centres de culture physique</t>
  </si>
  <si>
    <t>93.19Z</t>
  </si>
  <si>
    <t>Autres activités liées au sport</t>
  </si>
  <si>
    <t>93.21Z</t>
  </si>
  <si>
    <t>Activités des parcs d'attractions et parcs à thèmes</t>
  </si>
  <si>
    <t>93.29Z</t>
  </si>
  <si>
    <t>Autres activités récréatives et de loisirs</t>
  </si>
  <si>
    <t>94.11Z</t>
  </si>
  <si>
    <t>Activités des organisations patronales et consulaires</t>
  </si>
  <si>
    <t>94.12Z</t>
  </si>
  <si>
    <t>Activités des organisations professionnelles</t>
  </si>
  <si>
    <t>94.20Z</t>
  </si>
  <si>
    <t>Activités des syndicats de salariés</t>
  </si>
  <si>
    <t>94.91Z</t>
  </si>
  <si>
    <t>Activités des organisations religieuses</t>
  </si>
  <si>
    <t>94.92Z</t>
  </si>
  <si>
    <t>Activités des organisations politiques</t>
  </si>
  <si>
    <t>94.99Z</t>
  </si>
  <si>
    <t>Autres organisations fonctionnant par adhésion volontaire</t>
  </si>
  <si>
    <t>95.11Z</t>
  </si>
  <si>
    <t>Réparation d'ordinateurs et d'équipements périphériques</t>
  </si>
  <si>
    <t>95.12Z</t>
  </si>
  <si>
    <t>Réparation d'équipements de communication</t>
  </si>
  <si>
    <t>95.21Z</t>
  </si>
  <si>
    <t>Réparation de produits électroniques grand public</t>
  </si>
  <si>
    <t>95.22Z</t>
  </si>
  <si>
    <t>Réparation d'appareils électroménagers et d'équipements pour la maison et le jardin</t>
  </si>
  <si>
    <t>95.23Z</t>
  </si>
  <si>
    <t>Réparation de chaussures et d'articles en cuir</t>
  </si>
  <si>
    <t>95.24Z</t>
  </si>
  <si>
    <t>Réparation de meubles et d'équipements du foyer</t>
  </si>
  <si>
    <t>95.25Z</t>
  </si>
  <si>
    <t>Réparation d'articles d'horlogerie et de bijouterie</t>
  </si>
  <si>
    <t>95.29Z</t>
  </si>
  <si>
    <t>Réparation d'autres biens personnels et domestiques</t>
  </si>
  <si>
    <t>96.01A</t>
  </si>
  <si>
    <t>Blanchisserie-teinturerie de gros</t>
  </si>
  <si>
    <t>96.01B</t>
  </si>
  <si>
    <t>Blanchisserie-teinturerie de détail</t>
  </si>
  <si>
    <t>96.02A</t>
  </si>
  <si>
    <t>Coiffure</t>
  </si>
  <si>
    <t>96.02B</t>
  </si>
  <si>
    <t>Soins de beauté</t>
  </si>
  <si>
    <t>96.03Z</t>
  </si>
  <si>
    <t>Services funéraires</t>
  </si>
  <si>
    <t>96.04Z</t>
  </si>
  <si>
    <t>Entretien corporel</t>
  </si>
  <si>
    <t>96.09Z</t>
  </si>
  <si>
    <t>Autres services personnels n.c.a.</t>
  </si>
  <si>
    <t>97.00Z</t>
  </si>
  <si>
    <t>Activités des ménages en tant qu'employeurs de personnel domestique</t>
  </si>
  <si>
    <t>98.10Z</t>
  </si>
  <si>
    <t>Activités indifférenciées des ménages en tant que producteurs de biens pour usage propre</t>
  </si>
  <si>
    <t>98.20Z</t>
  </si>
  <si>
    <t>Activités indifférenciées des ménages en tant que producteurs de services pour usage propre</t>
  </si>
  <si>
    <t>99.00Z</t>
  </si>
  <si>
    <t>Activités des organisations et organismes extraterritoriaux</t>
  </si>
  <si>
    <t>Cult céréale, légumineuse, graine oléag.</t>
  </si>
  <si>
    <t>Cult. légume, melon, racine &amp; tubercule</t>
  </si>
  <si>
    <t>Culture fruits tropicaux et subtropicaux</t>
  </si>
  <si>
    <t>Cult. d'aut. fruits &amp; de fruits à coque</t>
  </si>
  <si>
    <t>Cult. plante aromatiq. médicin. pharma.</t>
  </si>
  <si>
    <t>Élevage de chameaux &amp; d'autres camélidés</t>
  </si>
  <si>
    <t>Activités de soutien à la prod. animale</t>
  </si>
  <si>
    <t>Sylviculture &amp; autres act. forestières</t>
  </si>
  <si>
    <t>Récolte prodts forestiers non ligneux</t>
  </si>
  <si>
    <t>Services de soutien à l'expl. forestière</t>
  </si>
  <si>
    <t>Extr. de minerais d'uranium &amp; de thorium</t>
  </si>
  <si>
    <t>Extr. aut. minerai de métaux non ferreux</t>
  </si>
  <si>
    <t>Extr. pierre ornement. &amp; construct. etc.</t>
  </si>
  <si>
    <t>Exploit. gravière &amp; sabl., extr. argile</t>
  </si>
  <si>
    <t>Extr. minéraux chimiq. &amp; engrais min.</t>
  </si>
  <si>
    <t>Act. de soutien à l'extr. hydrocarbures</t>
  </si>
  <si>
    <t>Act. de soutien aut. indus. extractives</t>
  </si>
  <si>
    <t>Transf. &amp; conserv.  viande de boucherie</t>
  </si>
  <si>
    <t>Transf. &amp; conserv. de viande de volaille</t>
  </si>
  <si>
    <t>Prépa. indust. produits à base de viande</t>
  </si>
  <si>
    <t>Transf. &amp; conserv. poisson, crust., etc.</t>
  </si>
  <si>
    <t>Transf. et conserv. de pommes de terre</t>
  </si>
  <si>
    <t>Autre transf. et conserv. de légumes</t>
  </si>
  <si>
    <t>Fab. d'huiles et graisses raffinées</t>
  </si>
  <si>
    <t>Fab. de margarine &amp; graisses similaires</t>
  </si>
  <si>
    <t>Fab. de lait liquide &amp; de produits frais</t>
  </si>
  <si>
    <t>Fab. indus. de pain &amp; pâtisserie fraîche</t>
  </si>
  <si>
    <t>Fab. pain, biscuit &amp; pâtiss. de conserv.</t>
  </si>
  <si>
    <t>Fabric. de cacao, chocolat &amp; confiseries</t>
  </si>
  <si>
    <t>Fabric. de condiments et assaisonnements</t>
  </si>
  <si>
    <t>Fab. d'aliment homogénéisé &amp; diététique</t>
  </si>
  <si>
    <t>Fab. d'autres prod. alimentaires n.c.a.</t>
  </si>
  <si>
    <t>Fabric. d'aliments pour animaux de ferme</t>
  </si>
  <si>
    <t>Fab. aliments pour animaux de compagnie</t>
  </si>
  <si>
    <t>Prod. de boissons alcooliques distillées</t>
  </si>
  <si>
    <t>Fabrication de cidre &amp; de vins de fruits</t>
  </si>
  <si>
    <t>Prod. aut. boisson fermentée non distil.</t>
  </si>
  <si>
    <t>Prépa. de fibres textiles et filature</t>
  </si>
  <si>
    <t>Fab. d'article textile, sauf habillement</t>
  </si>
  <si>
    <t>Fabric. de ficelles, cordes et filets</t>
  </si>
  <si>
    <t>Fabric. de non-tissés, sauf habillement</t>
  </si>
  <si>
    <t>Fab. autre textile techniq. &amp; industriel</t>
  </si>
  <si>
    <t>Fabric. autres vêtements et accessoires</t>
  </si>
  <si>
    <t>Fabric. d'articles chaussants à mailles</t>
  </si>
  <si>
    <t>Prépa. cuirs; prép. &amp; teinture fourrures</t>
  </si>
  <si>
    <t>Fab. art. voyage, maroquin., &amp; sellerie</t>
  </si>
  <si>
    <t>Sciage &amp; rabotage bois, sf imprégnation</t>
  </si>
  <si>
    <t>Fabric.  placage et panneaux de bois</t>
  </si>
  <si>
    <t>Fab. charpentes et autres menuiseries</t>
  </si>
  <si>
    <t>Fab. objet div. bois, liège, vann., etc.</t>
  </si>
  <si>
    <t>Fab. article papier sanit. ou domestique</t>
  </si>
  <si>
    <t>Fab. aut. article en papier ou en carton</t>
  </si>
  <si>
    <t>Enrichissment &amp; retrait. mat. nucléaire</t>
  </si>
  <si>
    <t>Fab. aut. prod. chim. inorg. base n.c.a.</t>
  </si>
  <si>
    <t xml:space="preserve">Fab. aut. prod. chimique org. de base </t>
  </si>
  <si>
    <t>Fabric. de produits azotés et d'engrais</t>
  </si>
  <si>
    <t>Fabric. de matières plastiques de base</t>
  </si>
  <si>
    <t>Fab. pesticide &amp; aut. prod. agrochimique</t>
  </si>
  <si>
    <t>Fab. de peinture, vernis, encre &amp; mastic</t>
  </si>
  <si>
    <t>Fab. savon, détergent &amp; prod. entretien</t>
  </si>
  <si>
    <t>Fab. parfum &amp; produit pour la toilette</t>
  </si>
  <si>
    <t>Fabric. autres produits chimiques n.c.a.</t>
  </si>
  <si>
    <t>Fab.  fibre artificielle ou synthétique</t>
  </si>
  <si>
    <t>Fab. de produits pharmaceutiques de base</t>
  </si>
  <si>
    <t>Fabric. de préparations pharmaceutiques</t>
  </si>
  <si>
    <t>Fabric. d'autres articles en caoutchouc</t>
  </si>
  <si>
    <t>Fab. plaque, feuille, tube,  etc. plast.</t>
  </si>
  <si>
    <t>Fab. d'emballage en matière plastique</t>
  </si>
  <si>
    <t>Fab. élément mat. plastiq. pr construct.</t>
  </si>
  <si>
    <t>Fab. pièce techniq. base mat. plastiq.</t>
  </si>
  <si>
    <t>Fab. prod. conso. courante en plastique</t>
  </si>
  <si>
    <t>Façonnage &amp; transformation du verre plat</t>
  </si>
  <si>
    <t>Fab. &amp; façonnage aut. article en verre</t>
  </si>
  <si>
    <t>Fab. produit  construct. en terre cuite</t>
  </si>
  <si>
    <t>Fab. art. céramiq. usage domest. &amp; déco.</t>
  </si>
  <si>
    <t>Fab. appareil sanitaire en céramique</t>
  </si>
  <si>
    <t>Fab. isolateur &amp; pièce isolante céramiq.</t>
  </si>
  <si>
    <t>Fab. aut. prod. céram. à usage technique</t>
  </si>
  <si>
    <t>Fab. élément en béton pour la construct.</t>
  </si>
  <si>
    <t>Fab. élément en plâtre pour la construc.</t>
  </si>
  <si>
    <t>Fab. aut. ouvrage béton, ciment, plâtre</t>
  </si>
  <si>
    <t>Taille, façonnage &amp; finissage de pierres</t>
  </si>
  <si>
    <t>Fab. aut. prod. minéraux non métal. nca.</t>
  </si>
  <si>
    <t>Fab. tube, profilé creux etc. en acier</t>
  </si>
  <si>
    <t>Métallurgie du Pb, du Zn ou du Sn</t>
  </si>
  <si>
    <t>Métallurgie autres métaux non ferreux</t>
  </si>
  <si>
    <t>Élaboration et transform. mat. nucléaire</t>
  </si>
  <si>
    <t>Fab. structure métal. &amp; partie structure</t>
  </si>
  <si>
    <t>Fabric. de portes et fenêtres en métal</t>
  </si>
  <si>
    <t>Fab. radiat. &amp; chaudière pr chauf. ctral</t>
  </si>
  <si>
    <t>Fab. aut. réservr, citerne, etc. métal.</t>
  </si>
  <si>
    <t>Fab. générat. vapeur sf pr chauff. ctral</t>
  </si>
  <si>
    <t>Forge; métallurgie des poudres</t>
  </si>
  <si>
    <t>Fab. fût &amp; emballage métalliq. similaire</t>
  </si>
  <si>
    <t>Fabric. d'emballages métalliques légers</t>
  </si>
  <si>
    <t>Fab. art.  fil métal., chaîne &amp; ressort</t>
  </si>
  <si>
    <t>Fabric. d'articles métalliques ménagers</t>
  </si>
  <si>
    <t>Fabric. d'autres articles métalliques</t>
  </si>
  <si>
    <t>Fab. de cartes électroniques assemblées</t>
  </si>
  <si>
    <t>Fab. ordinateur &amp; équipement périphériq.</t>
  </si>
  <si>
    <t>Fabric. d'équipements de communication</t>
  </si>
  <si>
    <t>Fab. produit électronique grand public</t>
  </si>
  <si>
    <t>Fab. équipement d'aide à la navigation</t>
  </si>
  <si>
    <t>Fab. instrumentation scientifiq. &amp; tech.</t>
  </si>
  <si>
    <t>Fab. éqpt irrad. médic. &amp; électromedic.</t>
  </si>
  <si>
    <t>Fab. matériel optique et photographique</t>
  </si>
  <si>
    <t>Fab. de supports magnétiques et optiques</t>
  </si>
  <si>
    <t>Fab. moteur génér. transfo. &amp; mat. élec.</t>
  </si>
  <si>
    <t>Fab. mat. de distrib. &amp; de cde électri.</t>
  </si>
  <si>
    <t>Fabric. pile &amp; accumulateur électrique</t>
  </si>
  <si>
    <t>Fab. aut. fil &amp; câble éltron. ou éltriq.</t>
  </si>
  <si>
    <t>Fabric. matériel installation électrique</t>
  </si>
  <si>
    <t>Fabric. appareils d'éclairage électrique</t>
  </si>
  <si>
    <t>Fab. appareils ménagers non électriques</t>
  </si>
  <si>
    <t>Fabric. d'autres matériels électriques</t>
  </si>
  <si>
    <t>Fab. moteur &amp; turb. sf pr avion &amp; véhic.</t>
  </si>
  <si>
    <t>Fab. équipement hydraulique &amp; pneumatiq.</t>
  </si>
  <si>
    <t>Fabric. d'autres pompes et compresseurs</t>
  </si>
  <si>
    <t>Fabric. autres articles de robinetterie</t>
  </si>
  <si>
    <t>Fab. engrenage &amp; organe méca. transmis.</t>
  </si>
  <si>
    <t>Fab. matériel de levage &amp; de manutention</t>
  </si>
  <si>
    <t>Fab. machine équipt bureau (sf ordinat.)</t>
  </si>
  <si>
    <t>Fab. outillage portatif à moteur incorp.</t>
  </si>
  <si>
    <t>Fab. équipt aérauliq. &amp; frigorifiq. ind.</t>
  </si>
  <si>
    <t>Fab. éqpt emballage condition. &amp; pesage</t>
  </si>
  <si>
    <t>Fab. d'autres machines d'usage général</t>
  </si>
  <si>
    <t>Fab. machines agricoles et forestières</t>
  </si>
  <si>
    <t>Fab. de machines de formage des métaux</t>
  </si>
  <si>
    <t>Fabric. de machines pour la métallurgie</t>
  </si>
  <si>
    <t>Fab. machine pour extraction ou constr.</t>
  </si>
  <si>
    <t>Fab. machine pour l'indus. agro-aliment.</t>
  </si>
  <si>
    <t>Fab. machine pour industries textiles</t>
  </si>
  <si>
    <t>Fab. machine pr indus. papier &amp; carton</t>
  </si>
  <si>
    <t>Fab. machine pr trav. du caoutch, plast.</t>
  </si>
  <si>
    <t>Fabric. d'autres machines spécialisées</t>
  </si>
  <si>
    <t>Fab. équipt électriq. &amp; électron. auto.</t>
  </si>
  <si>
    <t>Fabric. d'autres équipements automobiles</t>
  </si>
  <si>
    <t>Construct. navires &amp; structure flottante</t>
  </si>
  <si>
    <t>Const. loco. &amp; autre mat. ferro. roulant</t>
  </si>
  <si>
    <t>Constr. véhicules militaires de combat</t>
  </si>
  <si>
    <t>Fab. bicyclette &amp; véhic. pour invalides</t>
  </si>
  <si>
    <t>Fab. aut. équipement de transport n.c.a.</t>
  </si>
  <si>
    <t>Fab. de meubles de bureau et de magasin</t>
  </si>
  <si>
    <t>Fabric. sièges d'ameublement d'intérieur</t>
  </si>
  <si>
    <t>Fab. aut. meub. &amp; ind. connexe ameublmnt</t>
  </si>
  <si>
    <t>Fab. article de joaillerie et bijouterie</t>
  </si>
  <si>
    <t>Fab. art. bijout. fantaisie &amp; similaire</t>
  </si>
  <si>
    <t>Fab. matériel médico-chirurg. &amp; dentaire</t>
  </si>
  <si>
    <t>Fabrication d’articles de brosserie</t>
  </si>
  <si>
    <t>Répar. machine &amp; équipement mécaniques</t>
  </si>
  <si>
    <t>Répar. matériel électronique &amp; optique</t>
  </si>
  <si>
    <t>Répar. &amp; maint. aéronef &amp; eng. spatiaux</t>
  </si>
  <si>
    <t>Répar. &amp; maint. d'aut. équipt transport</t>
  </si>
  <si>
    <t>Instal. struct. métal., chaudr. &amp; tuyau.</t>
  </si>
  <si>
    <t>Instal. machines &amp; équipement mécanique</t>
  </si>
  <si>
    <t>Instal. éqpts ctrle des processus indus.</t>
  </si>
  <si>
    <t>Inst. éqpt élec. électro. optiq. ou aut.</t>
  </si>
  <si>
    <t>Distrib. combustible gazeux pr conduites</t>
  </si>
  <si>
    <t>Commerce combustible gazeux par conduite</t>
  </si>
  <si>
    <t>Prod. &amp; distrib. vapeur et air condit.</t>
  </si>
  <si>
    <t>Traitmnt &amp; élimin. déchets non dangereux</t>
  </si>
  <si>
    <t>Traitmnt &amp; élimination déchets dangereux</t>
  </si>
  <si>
    <t>Const. voie ferrée surface &amp; souterraine</t>
  </si>
  <si>
    <t>Const. réseaux électriq. &amp; de télécom.</t>
  </si>
  <si>
    <t>Construc. ouvrages maritimes et fluviaux</t>
  </si>
  <si>
    <t>Constr. aut. ouvrage de génie civil nca.</t>
  </si>
  <si>
    <t>Travaux de terrassement courants</t>
  </si>
  <si>
    <t>Travaux de terrassement spécialisés</t>
  </si>
  <si>
    <t>Travaux instal. électriq. ds tous locaux</t>
  </si>
  <si>
    <t>Travaux instal. électriq. sr voie publi.</t>
  </si>
  <si>
    <t>Travaux instal. eau &amp; gaz en tous locaux</t>
  </si>
  <si>
    <t>Travaux instal. équipt thermique &amp; clim.</t>
  </si>
  <si>
    <t>Travaux menuiserie métal. &amp; serrurerie</t>
  </si>
  <si>
    <t>Travaux revêtement des sols et des murs</t>
  </si>
  <si>
    <t>Travaux montage de structure métallique</t>
  </si>
  <si>
    <t>Trav. maçon. gle &amp; gros oeuvre bâtiment</t>
  </si>
  <si>
    <t>Aut. travaux spécialisés de construction</t>
  </si>
  <si>
    <t>Location avec opérateur mat. de constr.</t>
  </si>
  <si>
    <t>Comm. de voiture &amp; véhicule auto. léger</t>
  </si>
  <si>
    <t>Entretien &amp; répar. véhicule auto. léger</t>
  </si>
  <si>
    <t>Entretien &amp; répar. autre véhicule auto.</t>
  </si>
  <si>
    <t>Commerce de gros d'équipement automobile</t>
  </si>
  <si>
    <t>Commerce de détail équipement automobile</t>
  </si>
  <si>
    <t>Interm. du comm. en produits agricoles</t>
  </si>
  <si>
    <t>Aut. ic comb. mét. minér. &amp; prod. chim.</t>
  </si>
  <si>
    <t>Interm. comm. bois &amp; matériaux construc.</t>
  </si>
  <si>
    <t>Int. comm. équipt indus., navire &amp; avion</t>
  </si>
  <si>
    <t>Int. comm. meuble, art. ménage &amp; quinc.</t>
  </si>
  <si>
    <t>Int. comm. textile, habillt &amp; assimil.</t>
  </si>
  <si>
    <t>Autre ic en denrées, boissons et tabac</t>
  </si>
  <si>
    <t>Int. spécialis. comm. aut. prod. spécif.</t>
  </si>
  <si>
    <t>Autre interm. commerce en prodts divers</t>
  </si>
  <si>
    <t>Com gros céréal. tab. brt &amp; alim. bétail</t>
  </si>
  <si>
    <t>Commerce de gros de fleurs et plantes</t>
  </si>
  <si>
    <t>Commerce de gros d'animaux vivants</t>
  </si>
  <si>
    <t>Commerce de gros de cuirs et peaux</t>
  </si>
  <si>
    <t>Commerce de gros de fruits et légumes</t>
  </si>
  <si>
    <t>Commerce de gros de viandes de boucherie</t>
  </si>
  <si>
    <t>Comm. gros de produits à base de viande</t>
  </si>
  <si>
    <t>Commerce de gros de volailles et gibier</t>
  </si>
  <si>
    <t>Com. gros prod. laitier oeuf &amp; mat. grse</t>
  </si>
  <si>
    <t>Commerce de gros  de boissons</t>
  </si>
  <si>
    <t>Comm. gros de produits à base de tabac</t>
  </si>
  <si>
    <t>Com. gros de sucre chocolat &amp; confiserie</t>
  </si>
  <si>
    <t>Comm. gros de café, thé, cacao et épices</t>
  </si>
  <si>
    <t>Com. gros aut. alim. yc poisson crustacé</t>
  </si>
  <si>
    <t>Comm. gros alimentaire spécialisé divers</t>
  </si>
  <si>
    <t>Commerce de gros de produits surgelés</t>
  </si>
  <si>
    <t>Comm de gros alimentaire non spécialisé</t>
  </si>
  <si>
    <t>Commerce de gros de textiles</t>
  </si>
  <si>
    <t>Commerce gros d'habillement &amp; chaussures</t>
  </si>
  <si>
    <t>Commerce de gros appareil électroménager</t>
  </si>
  <si>
    <t>Com. gros vaisselle verrerie prod. entr.</t>
  </si>
  <si>
    <t>Com. gros parfumerie &amp; produit de beauté</t>
  </si>
  <si>
    <t>Comm. gros de produits pharmaceutiques</t>
  </si>
  <si>
    <t>Com. gros meuble tapis appareil éclaira.</t>
  </si>
  <si>
    <t>Com. gros artic. horlogerie &amp; bijouterie</t>
  </si>
  <si>
    <t>Commerce gros d'autres biens domestiques</t>
  </si>
  <si>
    <t>Comm. gros ordi. éqpt périph. &amp; logiciel</t>
  </si>
  <si>
    <t>Cg éqpt &amp; composant électron. &amp; télécom.</t>
  </si>
  <si>
    <t>Commerce de gros de matériel agricole</t>
  </si>
  <si>
    <t>Commerce de gros de machines-outils</t>
  </si>
  <si>
    <t>Com. gros machine pr extrac., constr. GC</t>
  </si>
  <si>
    <t>Com. gros machine pr ind. text. &amp; habil.</t>
  </si>
  <si>
    <t>Commerce de gros de mobilier de bureau</t>
  </si>
  <si>
    <t>Com. gros autre machine &amp; équipt bureau</t>
  </si>
  <si>
    <t>Commerce de gros de matériel électrique</t>
  </si>
  <si>
    <t>Com. gros fourniture &amp; équipt ind. div.</t>
  </si>
  <si>
    <t>Cg fournit. &amp; équipt div. pr com. &amp; sces</t>
  </si>
  <si>
    <t>Com. gros combustible &amp; produits annexes</t>
  </si>
  <si>
    <t>Commerce de gros de minerais et métaux</t>
  </si>
  <si>
    <t>Com. gros bois &amp; matériaux construction</t>
  </si>
  <si>
    <t>Cg appareil sanitaire &amp; prod. décoration</t>
  </si>
  <si>
    <t>Commerce de gros de quincaillerie</t>
  </si>
  <si>
    <t>Cg fourniture pour plomberie &amp; chauffage</t>
  </si>
  <si>
    <t>Commerce de gros de produits chimiques</t>
  </si>
  <si>
    <t>Commerce gros d'aut. prod. intermédiaire</t>
  </si>
  <si>
    <t>Commerce de gros de déchets et débris</t>
  </si>
  <si>
    <t>Commerce de gros non spécialisé</t>
  </si>
  <si>
    <t>Autres comm. détail en magasin non spéc.</t>
  </si>
  <si>
    <t>Com. détail fruit &amp; légume en mag. spéc.</t>
  </si>
  <si>
    <t>Com. dét. viande &amp; prdt avec viande (ms)</t>
  </si>
  <si>
    <t>Comm. détail poisson crustacé etc. (ms)</t>
  </si>
  <si>
    <t>Comm. dét. pain pâtiss. &amp; confiser. (ms)</t>
  </si>
  <si>
    <t>Com. détail boisson en magasin spéciali.</t>
  </si>
  <si>
    <t>Comm. dét. produit à base de tabac (ms)</t>
  </si>
  <si>
    <t>Aut. com. détail alim. en mag. spéciali.</t>
  </si>
  <si>
    <t>Comm. détail carburant en mag. spéciali.</t>
  </si>
  <si>
    <t>Com. dét ordi. un. périph. &amp; logicl (ms)</t>
  </si>
  <si>
    <t>Comm. dét. matériel télécom. (ms)</t>
  </si>
  <si>
    <t xml:space="preserve">Comm. dét. matériels audio/vidéo (ms)   </t>
  </si>
  <si>
    <t>Com. dét. textiles en magasin spécialisé</t>
  </si>
  <si>
    <t>Com. dét. quinc. pein. etc. (mag.&lt;400m2)</t>
  </si>
  <si>
    <t>Com. dét. quinc. pein. etc. (mag.&gt;400m2)</t>
  </si>
  <si>
    <t>Cd tapis moquette &amp; revêt. mur sol (ms)</t>
  </si>
  <si>
    <t>Comm. dét.  appareil électroménager (ms)</t>
  </si>
  <si>
    <t>Comm. détail autres équipements du foyer</t>
  </si>
  <si>
    <t>Comm. dét. livres en magasin spécialisé</t>
  </si>
  <si>
    <t>Comm. détail journaux &amp; papeterie (ms)</t>
  </si>
  <si>
    <t>Com. dét. enreg. musicaux &amp; vidéo (ms)</t>
  </si>
  <si>
    <t>Com. dét. articles de sport en mag. spé.</t>
  </si>
  <si>
    <t>Com. dét. jeux &amp; jouets en mag. spécial.</t>
  </si>
  <si>
    <t>Com. dét. habillement en mag. spécialisé</t>
  </si>
  <si>
    <t>Com. dét. maroquinerie &amp; article  voyage</t>
  </si>
  <si>
    <t>Comm. dét. produits pharmaceutiques (ms)</t>
  </si>
  <si>
    <t>Com. dét. art. médicaux &amp; orthopéd. (ms)</t>
  </si>
  <si>
    <t>Com. dét. parfumerie &amp; prodt beauté (ms)</t>
  </si>
  <si>
    <t>Com. dét. fleur plante anim. cie + alim.</t>
  </si>
  <si>
    <t>Com. dét. art. horlogerie &amp; bijout. (ms)</t>
  </si>
  <si>
    <t>Comm. détail de charbons &amp; combustibles</t>
  </si>
  <si>
    <t>Autre commerce détail spécialisé divers</t>
  </si>
  <si>
    <t>Comm. détail biens d'occasion en magasin</t>
  </si>
  <si>
    <t>Cd alimentaire sur éventaire &amp; marché</t>
  </si>
  <si>
    <t>Cd textiles habillt &amp; chauss. s/marchés</t>
  </si>
  <si>
    <t>Aut. com. dét. sur éventaires &amp; marchés</t>
  </si>
  <si>
    <t>Vente à distance sur catalogue spécialis</t>
  </si>
  <si>
    <t>Vente par automate, aut. cd hors magasin</t>
  </si>
  <si>
    <t>Transport ferrov. interurbain voyageur</t>
  </si>
  <si>
    <t>Transport urbain &amp; suburbain de voyageur</t>
  </si>
  <si>
    <t>Transport routier régulier de voyageurs</t>
  </si>
  <si>
    <t>Transport maritime &amp; côtier de passagers</t>
  </si>
  <si>
    <t>Sces auxiliaires de transport terrestre</t>
  </si>
  <si>
    <t>Sces auxiliaires des transports par eau</t>
  </si>
  <si>
    <t>Sces auxiliaires des transports aériens</t>
  </si>
  <si>
    <t>Affrètement &amp; organisation des transp.</t>
  </si>
  <si>
    <t>Activ. poste (obligation sce universel)</t>
  </si>
  <si>
    <t>Hébergt tourist. &amp; aut. hbt courte durée</t>
  </si>
  <si>
    <t>Terrain camping &amp; parc pr caravane etc.</t>
  </si>
  <si>
    <t>Édition répertoires &amp; fichiers d'adresse</t>
  </si>
  <si>
    <t>Édition de logiciel système et de réseau</t>
  </si>
  <si>
    <t>Edit. logiciel outil dévelop. &amp; langage</t>
  </si>
  <si>
    <t>Edition de logiciels applicatifs</t>
  </si>
  <si>
    <t>Prod. film &amp; progm. pour la télévision</t>
  </si>
  <si>
    <t>Prod. film institutionnel &amp; publicitaire</t>
  </si>
  <si>
    <t>Post-production film &amp; prog. télévision</t>
  </si>
  <si>
    <t>Edition et distribution vidéo</t>
  </si>
  <si>
    <t>Enregistrement sonore &amp; édition musicale</t>
  </si>
  <si>
    <t>Edition de chaînes généralistes</t>
  </si>
  <si>
    <t>Edition de chaînes thématiques</t>
  </si>
  <si>
    <t>Conseil en système &amp; logiciel informati.</t>
  </si>
  <si>
    <t>Tierce mainten. syst. &amp; appli. nformati.</t>
  </si>
  <si>
    <t>Traitt donnée, hébergt &amp; activ. connexe</t>
  </si>
  <si>
    <t>Fonds placement &amp; entité financ. simil.</t>
  </si>
  <si>
    <t>Aut. act. finan. hs as. &amp; c. retra. nca.</t>
  </si>
  <si>
    <t>Courtage valeur mobilière &amp; marchandise</t>
  </si>
  <si>
    <t>Support juridiq. gest. patrimoine mobil.</t>
  </si>
  <si>
    <t>Aut. aux. sce financ. hs ass. retr. nca.</t>
  </si>
  <si>
    <t>Act. des agents &amp; courtiers d'assurances</t>
  </si>
  <si>
    <t>Aut. act. aux. assur. &amp; caisse retraite</t>
  </si>
  <si>
    <t>Activité marchands de biens immobiliers</t>
  </si>
  <si>
    <t>Location terrain &amp; autre bien immobilier</t>
  </si>
  <si>
    <t>Administrat. immeuble &amp; autre bien immo.</t>
  </si>
  <si>
    <t>Support juridi. gestion patrimoine immo.</t>
  </si>
  <si>
    <t>Conseil en relation publique &amp; communic.</t>
  </si>
  <si>
    <t>Conseil pr affaire &amp; aut. cons. gestion</t>
  </si>
  <si>
    <t>Analyses, essais &amp; inspection technique</t>
  </si>
  <si>
    <t>Recherche-développemnt en biotechnologie</t>
  </si>
  <si>
    <t>R&amp;D : aut. sciences physique &amp; naturelle</t>
  </si>
  <si>
    <t>R&amp;D en sciences humaines et sociales</t>
  </si>
  <si>
    <t>Activ des économistes de la construction</t>
  </si>
  <si>
    <t>Act. spéc. scientif. &amp; techniq. diverses</t>
  </si>
  <si>
    <t>Loc. courte durée voit. &amp; v. auto. léger</t>
  </si>
  <si>
    <t>Loc. longue durée voit. &amp; v. auto. léger</t>
  </si>
  <si>
    <t>Loc. &amp; loc.-bail article loisir &amp; sport</t>
  </si>
  <si>
    <t>Location de vidéocassette &amp; disque vidéo</t>
  </si>
  <si>
    <t>Loc. &amp; loc.-bail aut. bien perso. &amp; dom.</t>
  </si>
  <si>
    <t>Loc. &amp; loc.-bail machine &amp; éqpt agricole</t>
  </si>
  <si>
    <t>Loc. &amp; loc.-bail mach. &amp; éqpt pr constr.</t>
  </si>
  <si>
    <t>Loc. &amp; loc.-bail mach. bur. &amp; mat. info.</t>
  </si>
  <si>
    <t>Loc. &amp; loc.-bail mat. transport par eau</t>
  </si>
  <si>
    <t>Loc. &amp; loc.-bail mat. transport aérien</t>
  </si>
  <si>
    <t>Loc. &amp; loc.-bail mach., éqpt &amp; bien div.</t>
  </si>
  <si>
    <t>Loc-bail propr. intel., sf oeuvre avec ©</t>
  </si>
  <si>
    <t>Activ. agence placement de main-d'oeuvre</t>
  </si>
  <si>
    <t>Activ. des agences de travail temporaire</t>
  </si>
  <si>
    <t>Aut. mise à dispo. de ressource humaine</t>
  </si>
  <si>
    <t>Autre serv. réservation &amp; activ. connexe</t>
  </si>
  <si>
    <t>Act. combinée soutien lié aux bâtiments</t>
  </si>
  <si>
    <t>Aut. act. nettoyage bâtim. &amp; nett. ind.</t>
  </si>
  <si>
    <t>Désinfection désinsectisatn dératisation</t>
  </si>
  <si>
    <t>Services admin. combinés de bureau</t>
  </si>
  <si>
    <t>Photocopie &amp; aut. act. spé. sout. bureau</t>
  </si>
  <si>
    <t>Organisation salon profession. &amp; congrès</t>
  </si>
  <si>
    <t>Act. recouv. fac. &amp; info. fin. s/client.</t>
  </si>
  <si>
    <t>Autre activité de soutien aux entr. nca.</t>
  </si>
  <si>
    <t>A. p. santé form. cult. &amp; soc. (sf sécu)</t>
  </si>
  <si>
    <t>Adm. publique des activités économiques</t>
  </si>
  <si>
    <t>Activités d’ordre public et de sécurité</t>
  </si>
  <si>
    <t>Enseignemt secondaire techn. ou profess.</t>
  </si>
  <si>
    <t>Enseignement post-secondaire non sup.</t>
  </si>
  <si>
    <t>Enseigmnt discipl. sport. &amp; act. loisir.</t>
  </si>
  <si>
    <t>Act. radiodiagnostic et de radiothérapie</t>
  </si>
  <si>
    <t>Autre activité des médecins spécialistes</t>
  </si>
  <si>
    <t>Act. des infirmiers et des sages-femmes</t>
  </si>
  <si>
    <t>Act. rééduc. appareillag. &amp; pédic.-podo.</t>
  </si>
  <si>
    <t>Activités de santé humaine nca.</t>
  </si>
  <si>
    <t>Hébergt médicalisé pour personnes âgées</t>
  </si>
  <si>
    <t>Hébergt médicalisé pr enfants handicapés</t>
  </si>
  <si>
    <t>Hébrgt médic. adul. hand. &amp; aut. ht méd.</t>
  </si>
  <si>
    <t>Hébrgt soc. hand. mental &amp; malade mental</t>
  </si>
  <si>
    <t>Hébergt social pour handicapés physiques</t>
  </si>
  <si>
    <t>Hébergt social pr enfants en difficultés</t>
  </si>
  <si>
    <t>Hébgt soc. adult., famille en difficulté</t>
  </si>
  <si>
    <t>Accueil ss hbgt adult. hand., pers. âgée</t>
  </si>
  <si>
    <t>Accueil sans hébergt d'enfant handicap</t>
  </si>
  <si>
    <t xml:space="preserve">Aut. accueil sans hébrgt enfants &amp; ado.
</t>
  </si>
  <si>
    <t>Création artistique (arts plastiques)</t>
  </si>
  <si>
    <t>Gestion des bibliothèques &amp; des archives</t>
  </si>
  <si>
    <t>Gestion site histor. &amp; attraction simil.</t>
  </si>
  <si>
    <t>Gest. jardin bota. &amp; zoo. &amp; réserv. nat.</t>
  </si>
  <si>
    <t>Activité des centres de culture physique</t>
  </si>
  <si>
    <t>Act. parcs attractions &amp; parcs à thèmes</t>
  </si>
  <si>
    <t>Autres activités récréative &amp; de loisirs</t>
  </si>
  <si>
    <t>Act. organisations patronale &amp; consul.</t>
  </si>
  <si>
    <t>Act. des organisations professionnelles</t>
  </si>
  <si>
    <t>Aut. org. fonctionnant par adhé. volont.</t>
  </si>
  <si>
    <t>Répar. ordinateur &amp; équipt périphérique</t>
  </si>
  <si>
    <t>Réparation équipements de communication</t>
  </si>
  <si>
    <t>Réparation prdts électroniq. grd public</t>
  </si>
  <si>
    <t>Répar. électromén. &amp; éqpt maison &amp; jard.</t>
  </si>
  <si>
    <t>Réparation chaussures &amp; articles en cuir</t>
  </si>
  <si>
    <t>Réparation meubles &amp; d'équipt du foyer</t>
  </si>
  <si>
    <t>Répar.articles horlogerie &amp; bijouterie</t>
  </si>
  <si>
    <t>Répar. aut. biens personnel &amp; domestique</t>
  </si>
  <si>
    <t>Act. ménage: empl. de person. domestique</t>
  </si>
  <si>
    <t>Act. ménage : prod. biens (usage propre)</t>
  </si>
  <si>
    <t>Act. ménage : prod. serv. (usage propre)</t>
  </si>
  <si>
    <t>Act. organisations extraterritoriales</t>
  </si>
  <si>
    <t>Culture et production animale, chasse et services annexes</t>
  </si>
  <si>
    <t>05</t>
  </si>
  <si>
    <t>Extraction de houille et de lignite</t>
  </si>
  <si>
    <t>Services de soutien aux industries extractives</t>
  </si>
  <si>
    <t>Travail du bois et fabrication d'articles en bois et en liège, à l'exception des meubles ; fabrication d'articles en vannerie et sparterie</t>
  </si>
  <si>
    <t>Imprimerie et reproduction d'enregistrements</t>
  </si>
  <si>
    <t>Fabrication de produits en caoutchouc et en plastique</t>
  </si>
  <si>
    <t>Fabrication d'autres produits minéraux non métalliques</t>
  </si>
  <si>
    <t>Fabrication de produits métalliques, à l'exception des machines et des équipements</t>
  </si>
  <si>
    <t>Fabrication de produits informatiques, électroniques et optiques</t>
  </si>
  <si>
    <t>Fabrication de machines et équipements n.c.a.</t>
  </si>
  <si>
    <t>Fabrication d'autres matériels de transport</t>
  </si>
  <si>
    <t>Réparation et installation de machines et d'équipements</t>
  </si>
  <si>
    <t>Production et distribution d'électricité, de gaz, de vapeur et d'air conditionné</t>
  </si>
  <si>
    <t>Collecte, traitement et élimination des déchets ; récupération</t>
  </si>
  <si>
    <t>Commerce et réparation d'automobiles et de motocycles</t>
  </si>
  <si>
    <t>Commerce de gros, à l'exception des automobiles et des motocycles</t>
  </si>
  <si>
    <t>Commerce de détail, à l'exception des automobiles et des motocycles</t>
  </si>
  <si>
    <t>Transports terrestres et transport par conduites</t>
  </si>
  <si>
    <t>Entreposage et services auxiliaires des transports</t>
  </si>
  <si>
    <t>Production de films cinématographiques, de vidéo et de programmes de télévision ; enregistrement sonore et édition musicale</t>
  </si>
  <si>
    <t>Programmation, conseil et autres activités informatiques</t>
  </si>
  <si>
    <t>Activités des services financiers, hors assurance et caisses de retraite</t>
  </si>
  <si>
    <t>Activités auxiliaires de services financiers et d'assurance</t>
  </si>
  <si>
    <t>Activités des sièges sociaux ; conseil de gestion</t>
  </si>
  <si>
    <t>Activités d'architecture et d'ingénierie ; activités de contrôle et analyses techniques</t>
  </si>
  <si>
    <t>Autres activités spécialisées, scientifiques et techniques</t>
  </si>
  <si>
    <t>Activités des agences de voyage, voyagistes, services de réservation et activités connexes</t>
  </si>
  <si>
    <t>Services relatifs aux bâtiments et aménagement paysager</t>
  </si>
  <si>
    <t>Activités administratives et autres activités de soutien aux entreprises</t>
  </si>
  <si>
    <t>Administration publique et défense ; sécurité sociale obligatoire</t>
  </si>
  <si>
    <t>Activités créatives, artistiques et de spectacle</t>
  </si>
  <si>
    <t>Bibliothèques, archives, musées et autres activités culturelles</t>
  </si>
  <si>
    <t>Activités sportives, récréatives et de loisirs</t>
  </si>
  <si>
    <t>Réparation d'ordinateurs et de biens personnels et domestiques</t>
  </si>
  <si>
    <t>Activités indifférenciées des ménages en tant que producteurs de biens et services pour usage propre</t>
  </si>
  <si>
    <t>Act. ménage : prod. b.&amp;s. (usage propre)</t>
  </si>
  <si>
    <t>Intitulé court NA 88</t>
  </si>
  <si>
    <t>NAF732bis</t>
  </si>
  <si>
    <t>0111Z</t>
  </si>
  <si>
    <t>0112Z</t>
  </si>
  <si>
    <t>0113Z</t>
  </si>
  <si>
    <t>0114Z</t>
  </si>
  <si>
    <t>0115Z</t>
  </si>
  <si>
    <t>0116Z</t>
  </si>
  <si>
    <t>0119Z</t>
  </si>
  <si>
    <t>0121Z</t>
  </si>
  <si>
    <t>0122Z</t>
  </si>
  <si>
    <t>0123Z</t>
  </si>
  <si>
    <t>0124Z</t>
  </si>
  <si>
    <t>0125Z</t>
  </si>
  <si>
    <t>0126Z</t>
  </si>
  <si>
    <t>0127Z</t>
  </si>
  <si>
    <t>0128Z</t>
  </si>
  <si>
    <t>0129Z</t>
  </si>
  <si>
    <t>0130Z</t>
  </si>
  <si>
    <t>0141Z</t>
  </si>
  <si>
    <t>0142Z</t>
  </si>
  <si>
    <t>0143Z</t>
  </si>
  <si>
    <t>0144Z</t>
  </si>
  <si>
    <t>0145Z</t>
  </si>
  <si>
    <t>0146Z</t>
  </si>
  <si>
    <t>0147Z</t>
  </si>
  <si>
    <t>0149Z</t>
  </si>
  <si>
    <t>0150Z</t>
  </si>
  <si>
    <t>0161Z</t>
  </si>
  <si>
    <t>0162Z</t>
  </si>
  <si>
    <t>0163Z</t>
  </si>
  <si>
    <t>0164Z</t>
  </si>
  <si>
    <t>0170Z</t>
  </si>
  <si>
    <t>0210Z</t>
  </si>
  <si>
    <t>0220Z</t>
  </si>
  <si>
    <t>0230Z</t>
  </si>
  <si>
    <t>0240Z</t>
  </si>
  <si>
    <t>0311Z</t>
  </si>
  <si>
    <t>0312Z</t>
  </si>
  <si>
    <t>0321Z</t>
  </si>
  <si>
    <t>0322Z</t>
  </si>
  <si>
    <t>0510Z</t>
  </si>
  <si>
    <t>0520Z</t>
  </si>
  <si>
    <t>0610Z</t>
  </si>
  <si>
    <t>0620Z</t>
  </si>
  <si>
    <t>0710Z</t>
  </si>
  <si>
    <t>0721Z</t>
  </si>
  <si>
    <t>0729Z</t>
  </si>
  <si>
    <t>0811Z</t>
  </si>
  <si>
    <t>0812Z</t>
  </si>
  <si>
    <t>0891Z</t>
  </si>
  <si>
    <t>0892Z</t>
  </si>
  <si>
    <t>0893Z</t>
  </si>
  <si>
    <t>0899Z</t>
  </si>
  <si>
    <t>0910Z</t>
  </si>
  <si>
    <t>0990Z</t>
  </si>
  <si>
    <t>1011Z</t>
  </si>
  <si>
    <t>1012Z</t>
  </si>
  <si>
    <t>1013A</t>
  </si>
  <si>
    <t>1013B</t>
  </si>
  <si>
    <t>1020Z</t>
  </si>
  <si>
    <t>1031Z</t>
  </si>
  <si>
    <t>1032Z</t>
  </si>
  <si>
    <t>1039A</t>
  </si>
  <si>
    <t>1039B</t>
  </si>
  <si>
    <t>1041A</t>
  </si>
  <si>
    <t>1041B</t>
  </si>
  <si>
    <t>1042Z</t>
  </si>
  <si>
    <t>1051A</t>
  </si>
  <si>
    <t>1051B</t>
  </si>
  <si>
    <t>1051C</t>
  </si>
  <si>
    <t>1051D</t>
  </si>
  <si>
    <t>1052Z</t>
  </si>
  <si>
    <t>1061A</t>
  </si>
  <si>
    <t>1061B</t>
  </si>
  <si>
    <t>1062Z</t>
  </si>
  <si>
    <t>1071A</t>
  </si>
  <si>
    <t>1071B</t>
  </si>
  <si>
    <t>1071C</t>
  </si>
  <si>
    <t>1071D</t>
  </si>
  <si>
    <t>1072Z</t>
  </si>
  <si>
    <t>1073Z</t>
  </si>
  <si>
    <t>1081Z</t>
  </si>
  <si>
    <t>1082Z</t>
  </si>
  <si>
    <t>1083Z</t>
  </si>
  <si>
    <t>1084Z</t>
  </si>
  <si>
    <t>1085Z</t>
  </si>
  <si>
    <t>1086Z</t>
  </si>
  <si>
    <t>1089Z</t>
  </si>
  <si>
    <t>1091Z</t>
  </si>
  <si>
    <t>1092Z</t>
  </si>
  <si>
    <t>1101Z</t>
  </si>
  <si>
    <t>1102A</t>
  </si>
  <si>
    <t>1102B</t>
  </si>
  <si>
    <t>1103Z</t>
  </si>
  <si>
    <t>1104Z</t>
  </si>
  <si>
    <t>1105Z</t>
  </si>
  <si>
    <t>1106Z</t>
  </si>
  <si>
    <t>1107A</t>
  </si>
  <si>
    <t>1107B</t>
  </si>
  <si>
    <t>1200Z</t>
  </si>
  <si>
    <t>1310Z</t>
  </si>
  <si>
    <t>1320Z</t>
  </si>
  <si>
    <t>1330Z</t>
  </si>
  <si>
    <t>1391Z</t>
  </si>
  <si>
    <t>1392Z</t>
  </si>
  <si>
    <t>1393Z</t>
  </si>
  <si>
    <t>1394Z</t>
  </si>
  <si>
    <t>1395Z</t>
  </si>
  <si>
    <t>1396Z</t>
  </si>
  <si>
    <t>1399Z</t>
  </si>
  <si>
    <t>1411Z</t>
  </si>
  <si>
    <t>1412Z</t>
  </si>
  <si>
    <t>1413Z</t>
  </si>
  <si>
    <t>1414Z</t>
  </si>
  <si>
    <t>1419Z</t>
  </si>
  <si>
    <t>1420Z</t>
  </si>
  <si>
    <t>1431Z</t>
  </si>
  <si>
    <t>1439Z</t>
  </si>
  <si>
    <t>1511Z</t>
  </si>
  <si>
    <t>1512Z</t>
  </si>
  <si>
    <t>1520Z</t>
  </si>
  <si>
    <t>1610A</t>
  </si>
  <si>
    <t>1610B</t>
  </si>
  <si>
    <t>1621Z</t>
  </si>
  <si>
    <t>1622Z</t>
  </si>
  <si>
    <t>1623Z</t>
  </si>
  <si>
    <t>1624Z</t>
  </si>
  <si>
    <t>1629Z</t>
  </si>
  <si>
    <t>1711Z</t>
  </si>
  <si>
    <t>1712Z</t>
  </si>
  <si>
    <t>1721A</t>
  </si>
  <si>
    <t>1721B</t>
  </si>
  <si>
    <t>1721C</t>
  </si>
  <si>
    <t>1722Z</t>
  </si>
  <si>
    <t>1723Z</t>
  </si>
  <si>
    <t>1724Z</t>
  </si>
  <si>
    <t>1729Z</t>
  </si>
  <si>
    <t>1811Z</t>
  </si>
  <si>
    <t>1812Z</t>
  </si>
  <si>
    <t>1813Z</t>
  </si>
  <si>
    <t>1814Z</t>
  </si>
  <si>
    <t>1820Z</t>
  </si>
  <si>
    <t>1910Z</t>
  </si>
  <si>
    <t>1920Z</t>
  </si>
  <si>
    <t>2011Z</t>
  </si>
  <si>
    <t>2012Z</t>
  </si>
  <si>
    <t>2013A</t>
  </si>
  <si>
    <t>2013B</t>
  </si>
  <si>
    <t>2014Z</t>
  </si>
  <si>
    <t>2015Z</t>
  </si>
  <si>
    <t>2016Z</t>
  </si>
  <si>
    <t>2017Z</t>
  </si>
  <si>
    <t>2020Z</t>
  </si>
  <si>
    <t>2030Z</t>
  </si>
  <si>
    <t>2041Z</t>
  </si>
  <si>
    <t>2042Z</t>
  </si>
  <si>
    <t>2051Z</t>
  </si>
  <si>
    <t>2052Z</t>
  </si>
  <si>
    <t>2053Z</t>
  </si>
  <si>
    <t>2059Z</t>
  </si>
  <si>
    <t>2060Z</t>
  </si>
  <si>
    <t>2110Z</t>
  </si>
  <si>
    <t>2120Z</t>
  </si>
  <si>
    <t>2211Z</t>
  </si>
  <si>
    <t>2219Z</t>
  </si>
  <si>
    <t>2221Z</t>
  </si>
  <si>
    <t>2222Z</t>
  </si>
  <si>
    <t>2223Z</t>
  </si>
  <si>
    <t>2229A</t>
  </si>
  <si>
    <t>2229B</t>
  </si>
  <si>
    <t>2311Z</t>
  </si>
  <si>
    <t>2312Z</t>
  </si>
  <si>
    <t>2313Z</t>
  </si>
  <si>
    <t>2314Z</t>
  </si>
  <si>
    <t>2319Z</t>
  </si>
  <si>
    <t>2320Z</t>
  </si>
  <si>
    <t>2331Z</t>
  </si>
  <si>
    <t>2332Z</t>
  </si>
  <si>
    <t>2341Z</t>
  </si>
  <si>
    <t>2342Z</t>
  </si>
  <si>
    <t>2343Z</t>
  </si>
  <si>
    <t>2344Z</t>
  </si>
  <si>
    <t>2349Z</t>
  </si>
  <si>
    <t>2351Z</t>
  </si>
  <si>
    <t>2352Z</t>
  </si>
  <si>
    <t>2361Z</t>
  </si>
  <si>
    <t>2362Z</t>
  </si>
  <si>
    <t>2363Z</t>
  </si>
  <si>
    <t>2364Z</t>
  </si>
  <si>
    <t>2365Z</t>
  </si>
  <si>
    <t>2369Z</t>
  </si>
  <si>
    <t>2370Z</t>
  </si>
  <si>
    <t>2391Z</t>
  </si>
  <si>
    <t>2399Z</t>
  </si>
  <si>
    <t>2410Z</t>
  </si>
  <si>
    <t>2420Z</t>
  </si>
  <si>
    <t>2431Z</t>
  </si>
  <si>
    <t>2432Z</t>
  </si>
  <si>
    <t>2433Z</t>
  </si>
  <si>
    <t>2434Z</t>
  </si>
  <si>
    <t>2441Z</t>
  </si>
  <si>
    <t>2442Z</t>
  </si>
  <si>
    <t>2443Z</t>
  </si>
  <si>
    <t>2444Z</t>
  </si>
  <si>
    <t>2445Z</t>
  </si>
  <si>
    <t>2446Z</t>
  </si>
  <si>
    <t>2451Z</t>
  </si>
  <si>
    <t>2452Z</t>
  </si>
  <si>
    <t>2453Z</t>
  </si>
  <si>
    <t>2454Z</t>
  </si>
  <si>
    <t>2511Z</t>
  </si>
  <si>
    <t>2512Z</t>
  </si>
  <si>
    <t>2521Z</t>
  </si>
  <si>
    <t>2529Z</t>
  </si>
  <si>
    <t>2530Z</t>
  </si>
  <si>
    <t>2540Z</t>
  </si>
  <si>
    <t>2550A</t>
  </si>
  <si>
    <t>2550B</t>
  </si>
  <si>
    <t>2561Z</t>
  </si>
  <si>
    <t>2562A</t>
  </si>
  <si>
    <t>2562B</t>
  </si>
  <si>
    <t>2571Z</t>
  </si>
  <si>
    <t>2572Z</t>
  </si>
  <si>
    <t>2573A</t>
  </si>
  <si>
    <t>2573B</t>
  </si>
  <si>
    <t>2591Z</t>
  </si>
  <si>
    <t>2592Z</t>
  </si>
  <si>
    <t>2593Z</t>
  </si>
  <si>
    <t>2594Z</t>
  </si>
  <si>
    <t>2599A</t>
  </si>
  <si>
    <t>2599B</t>
  </si>
  <si>
    <t>2611Z</t>
  </si>
  <si>
    <t>2612Z</t>
  </si>
  <si>
    <t>2620Z</t>
  </si>
  <si>
    <t>2630Z</t>
  </si>
  <si>
    <t>2640Z</t>
  </si>
  <si>
    <t>2651A</t>
  </si>
  <si>
    <t>2651B</t>
  </si>
  <si>
    <t>2652Z</t>
  </si>
  <si>
    <t>2660Z</t>
  </si>
  <si>
    <t>2670Z</t>
  </si>
  <si>
    <t>2680Z</t>
  </si>
  <si>
    <t>2711Z</t>
  </si>
  <si>
    <t>2712Z</t>
  </si>
  <si>
    <t>2720Z</t>
  </si>
  <si>
    <t>2731Z</t>
  </si>
  <si>
    <t>2732Z</t>
  </si>
  <si>
    <t>2733Z</t>
  </si>
  <si>
    <t>2740Z</t>
  </si>
  <si>
    <t>2751Z</t>
  </si>
  <si>
    <t>2752Z</t>
  </si>
  <si>
    <t>2790Z</t>
  </si>
  <si>
    <t>2811Z</t>
  </si>
  <si>
    <t>2812Z</t>
  </si>
  <si>
    <t>2813Z</t>
  </si>
  <si>
    <t>2814Z</t>
  </si>
  <si>
    <t>2815Z</t>
  </si>
  <si>
    <t>2821Z</t>
  </si>
  <si>
    <t>2822Z</t>
  </si>
  <si>
    <t>2823Z</t>
  </si>
  <si>
    <t>2824Z</t>
  </si>
  <si>
    <t>2825Z</t>
  </si>
  <si>
    <t>2829A</t>
  </si>
  <si>
    <t>2829B</t>
  </si>
  <si>
    <t>2830Z</t>
  </si>
  <si>
    <t>2841Z</t>
  </si>
  <si>
    <t>2849Z</t>
  </si>
  <si>
    <t>2891Z</t>
  </si>
  <si>
    <t>2892Z</t>
  </si>
  <si>
    <t>2893Z</t>
  </si>
  <si>
    <t>2894Z</t>
  </si>
  <si>
    <t>2895Z</t>
  </si>
  <si>
    <t>2896Z</t>
  </si>
  <si>
    <t>2899A</t>
  </si>
  <si>
    <t>2899B</t>
  </si>
  <si>
    <t>2910Z</t>
  </si>
  <si>
    <t>2920Z</t>
  </si>
  <si>
    <t>2931Z</t>
  </si>
  <si>
    <t>2932Z</t>
  </si>
  <si>
    <t>3011Z</t>
  </si>
  <si>
    <t>3012Z</t>
  </si>
  <si>
    <t>3020Z</t>
  </si>
  <si>
    <t>3030Z</t>
  </si>
  <si>
    <t>3040Z</t>
  </si>
  <si>
    <t>3091Z</t>
  </si>
  <si>
    <t>3092Z</t>
  </si>
  <si>
    <t>3099Z</t>
  </si>
  <si>
    <t>3101Z</t>
  </si>
  <si>
    <t>3102Z</t>
  </si>
  <si>
    <t>3103Z</t>
  </si>
  <si>
    <t>3109A</t>
  </si>
  <si>
    <t>3109B</t>
  </si>
  <si>
    <t>3211Z</t>
  </si>
  <si>
    <t>3212Z</t>
  </si>
  <si>
    <t>3213Z</t>
  </si>
  <si>
    <t>3220Z</t>
  </si>
  <si>
    <t>3230Z</t>
  </si>
  <si>
    <t>3240Z</t>
  </si>
  <si>
    <t>3250A</t>
  </si>
  <si>
    <t>3250B</t>
  </si>
  <si>
    <t>3291Z</t>
  </si>
  <si>
    <t>3299Z</t>
  </si>
  <si>
    <t>3311Z</t>
  </si>
  <si>
    <t>3312Z</t>
  </si>
  <si>
    <t>3313Z</t>
  </si>
  <si>
    <t>3314Z</t>
  </si>
  <si>
    <t>3315Z</t>
  </si>
  <si>
    <t>3316Z</t>
  </si>
  <si>
    <t>3317Z</t>
  </si>
  <si>
    <t>3319Z</t>
  </si>
  <si>
    <t>3320A</t>
  </si>
  <si>
    <t>3320B</t>
  </si>
  <si>
    <t>3320C</t>
  </si>
  <si>
    <t>3320D</t>
  </si>
  <si>
    <t>3511Z</t>
  </si>
  <si>
    <t>3512Z</t>
  </si>
  <si>
    <t>3513Z</t>
  </si>
  <si>
    <t>3514Z</t>
  </si>
  <si>
    <t>3521Z</t>
  </si>
  <si>
    <t>3522Z</t>
  </si>
  <si>
    <t>3523Z</t>
  </si>
  <si>
    <t>3530Z</t>
  </si>
  <si>
    <t>3600Z</t>
  </si>
  <si>
    <t>3700Z</t>
  </si>
  <si>
    <t>3811Z</t>
  </si>
  <si>
    <t>3812Z</t>
  </si>
  <si>
    <t>3821Z</t>
  </si>
  <si>
    <t>3822Z</t>
  </si>
  <si>
    <t>3831Z</t>
  </si>
  <si>
    <t>3832Z</t>
  </si>
  <si>
    <t>3900Z</t>
  </si>
  <si>
    <t>4110A</t>
  </si>
  <si>
    <t>4110B</t>
  </si>
  <si>
    <t>4110C</t>
  </si>
  <si>
    <t>4110D</t>
  </si>
  <si>
    <t>4120A</t>
  </si>
  <si>
    <t>4120B</t>
  </si>
  <si>
    <t>4211Z</t>
  </si>
  <si>
    <t>4212Z</t>
  </si>
  <si>
    <t>4213A</t>
  </si>
  <si>
    <t>4213B</t>
  </si>
  <si>
    <t>4221Z</t>
  </si>
  <si>
    <t>4222Z</t>
  </si>
  <si>
    <t>4291Z</t>
  </si>
  <si>
    <t>4299Z</t>
  </si>
  <si>
    <t>4311Z</t>
  </si>
  <si>
    <t>4312A</t>
  </si>
  <si>
    <t>4312B</t>
  </si>
  <si>
    <t>4313Z</t>
  </si>
  <si>
    <t>4321A</t>
  </si>
  <si>
    <t>4321B</t>
  </si>
  <si>
    <t>4322A</t>
  </si>
  <si>
    <t>4322B</t>
  </si>
  <si>
    <t>4329A</t>
  </si>
  <si>
    <t>4329B</t>
  </si>
  <si>
    <t>4331Z</t>
  </si>
  <si>
    <t>4332A</t>
  </si>
  <si>
    <t>4332B</t>
  </si>
  <si>
    <t>4332C</t>
  </si>
  <si>
    <t>4333Z</t>
  </si>
  <si>
    <t>4334Z</t>
  </si>
  <si>
    <t>4339Z</t>
  </si>
  <si>
    <t>4391A</t>
  </si>
  <si>
    <t>4391B</t>
  </si>
  <si>
    <t>4399A</t>
  </si>
  <si>
    <t>4399B</t>
  </si>
  <si>
    <t>4399C</t>
  </si>
  <si>
    <t>4399D</t>
  </si>
  <si>
    <t>4399E</t>
  </si>
  <si>
    <t>4511Z</t>
  </si>
  <si>
    <t>4519Z</t>
  </si>
  <si>
    <t>4520A</t>
  </si>
  <si>
    <t>4520B</t>
  </si>
  <si>
    <t>4531Z</t>
  </si>
  <si>
    <t>4532Z</t>
  </si>
  <si>
    <t>4540Z</t>
  </si>
  <si>
    <t>4611Z</t>
  </si>
  <si>
    <t>4612A</t>
  </si>
  <si>
    <t>4612B</t>
  </si>
  <si>
    <t>4613Z</t>
  </si>
  <si>
    <t>4614Z</t>
  </si>
  <si>
    <t>4615Z</t>
  </si>
  <si>
    <t>4616Z</t>
  </si>
  <si>
    <t>4617A</t>
  </si>
  <si>
    <t>4617B</t>
  </si>
  <si>
    <t>4618Z</t>
  </si>
  <si>
    <t>4619A</t>
  </si>
  <si>
    <t>4619B</t>
  </si>
  <si>
    <t>4621Z</t>
  </si>
  <si>
    <t>4622Z</t>
  </si>
  <si>
    <t>4623Z</t>
  </si>
  <si>
    <t>4624Z</t>
  </si>
  <si>
    <t>4631Z</t>
  </si>
  <si>
    <t>4632A</t>
  </si>
  <si>
    <t>4632B</t>
  </si>
  <si>
    <t>4632C</t>
  </si>
  <si>
    <t>4633Z</t>
  </si>
  <si>
    <t>4634Z</t>
  </si>
  <si>
    <t>4635Z</t>
  </si>
  <si>
    <t>4636Z</t>
  </si>
  <si>
    <t>4637Z</t>
  </si>
  <si>
    <t>4638A</t>
  </si>
  <si>
    <t>4638B</t>
  </si>
  <si>
    <t>4639A</t>
  </si>
  <si>
    <t>4639B</t>
  </si>
  <si>
    <t>4641Z</t>
  </si>
  <si>
    <t>4642Z</t>
  </si>
  <si>
    <t>4643Z</t>
  </si>
  <si>
    <t>4644Z</t>
  </si>
  <si>
    <t>4645Z</t>
  </si>
  <si>
    <t>4646Z</t>
  </si>
  <si>
    <t>4647Z</t>
  </si>
  <si>
    <t>4648Z</t>
  </si>
  <si>
    <t>4649Z</t>
  </si>
  <si>
    <t>4651Z</t>
  </si>
  <si>
    <t>4652Z</t>
  </si>
  <si>
    <t>4661Z</t>
  </si>
  <si>
    <t>4662Z</t>
  </si>
  <si>
    <t>4663Z</t>
  </si>
  <si>
    <t>4664Z</t>
  </si>
  <si>
    <t>4665Z</t>
  </si>
  <si>
    <t>4666Z</t>
  </si>
  <si>
    <t>4669A</t>
  </si>
  <si>
    <t>4669B</t>
  </si>
  <si>
    <t>4669C</t>
  </si>
  <si>
    <t>4671Z</t>
  </si>
  <si>
    <t>4672Z</t>
  </si>
  <si>
    <t>4673A</t>
  </si>
  <si>
    <t>4673B</t>
  </si>
  <si>
    <t>4674A</t>
  </si>
  <si>
    <t>4674B</t>
  </si>
  <si>
    <t>4675Z</t>
  </si>
  <si>
    <t>4676Z</t>
  </si>
  <si>
    <t>4677Z</t>
  </si>
  <si>
    <t>4690Z</t>
  </si>
  <si>
    <t>4711A</t>
  </si>
  <si>
    <t>4711B</t>
  </si>
  <si>
    <t>4711C</t>
  </si>
  <si>
    <t>4711D</t>
  </si>
  <si>
    <t>4711E</t>
  </si>
  <si>
    <t>4711F</t>
  </si>
  <si>
    <t>4719A</t>
  </si>
  <si>
    <t>4719B</t>
  </si>
  <si>
    <t>4721Z</t>
  </si>
  <si>
    <t>4722Z</t>
  </si>
  <si>
    <t>4723Z</t>
  </si>
  <si>
    <t>4724Z</t>
  </si>
  <si>
    <t>4725Z</t>
  </si>
  <si>
    <t>4726Z</t>
  </si>
  <si>
    <t>4729Z</t>
  </si>
  <si>
    <t>4730Z</t>
  </si>
  <si>
    <t>4741Z</t>
  </si>
  <si>
    <t>4742Z</t>
  </si>
  <si>
    <t>4743Z</t>
  </si>
  <si>
    <t>4751Z</t>
  </si>
  <si>
    <t>4752A</t>
  </si>
  <si>
    <t>4752B</t>
  </si>
  <si>
    <t>4753Z</t>
  </si>
  <si>
    <t>4754Z</t>
  </si>
  <si>
    <t>4759A</t>
  </si>
  <si>
    <t>4759B</t>
  </si>
  <si>
    <t>4761Z</t>
  </si>
  <si>
    <t>4762Z</t>
  </si>
  <si>
    <t>4763Z</t>
  </si>
  <si>
    <t>4764Z</t>
  </si>
  <si>
    <t>4765Z</t>
  </si>
  <si>
    <t>4771Z</t>
  </si>
  <si>
    <t>4772A</t>
  </si>
  <si>
    <t>4772B</t>
  </si>
  <si>
    <t>4773Z</t>
  </si>
  <si>
    <t>4774Z</t>
  </si>
  <si>
    <t>4775Z</t>
  </si>
  <si>
    <t>4776Z</t>
  </si>
  <si>
    <t>4777Z</t>
  </si>
  <si>
    <t>4778A</t>
  </si>
  <si>
    <t>4778B</t>
  </si>
  <si>
    <t>4778C</t>
  </si>
  <si>
    <t>4779Z</t>
  </si>
  <si>
    <t>4781Z</t>
  </si>
  <si>
    <t>4782Z</t>
  </si>
  <si>
    <t>4789Z</t>
  </si>
  <si>
    <t>4791A</t>
  </si>
  <si>
    <t>4791B</t>
  </si>
  <si>
    <t>4799A</t>
  </si>
  <si>
    <t>4799B</t>
  </si>
  <si>
    <t>4910Z</t>
  </si>
  <si>
    <t>4920Z</t>
  </si>
  <si>
    <t>4931Z</t>
  </si>
  <si>
    <t>4932Z</t>
  </si>
  <si>
    <t>4939A</t>
  </si>
  <si>
    <t>4939B</t>
  </si>
  <si>
    <t>4939C</t>
  </si>
  <si>
    <t>4941A</t>
  </si>
  <si>
    <t>4941B</t>
  </si>
  <si>
    <t>4941C</t>
  </si>
  <si>
    <t>4942Z</t>
  </si>
  <si>
    <t>4950Z</t>
  </si>
  <si>
    <t>5010Z</t>
  </si>
  <si>
    <t>5020Z</t>
  </si>
  <si>
    <t>5030Z</t>
  </si>
  <si>
    <t>5040Z</t>
  </si>
  <si>
    <t>5110Z</t>
  </si>
  <si>
    <t>5121Z</t>
  </si>
  <si>
    <t>5122Z</t>
  </si>
  <si>
    <t>5210A</t>
  </si>
  <si>
    <t>5210B</t>
  </si>
  <si>
    <t>5221Z</t>
  </si>
  <si>
    <t>5222Z</t>
  </si>
  <si>
    <t>5223Z</t>
  </si>
  <si>
    <t>5224A</t>
  </si>
  <si>
    <t>5224B</t>
  </si>
  <si>
    <t>5229A</t>
  </si>
  <si>
    <t>5229B</t>
  </si>
  <si>
    <t>5310Z</t>
  </si>
  <si>
    <t>5320Z</t>
  </si>
  <si>
    <t>5510Z</t>
  </si>
  <si>
    <t>5520Z</t>
  </si>
  <si>
    <t>5530Z</t>
  </si>
  <si>
    <t>5590Z</t>
  </si>
  <si>
    <t>5610A</t>
  </si>
  <si>
    <t>5610B</t>
  </si>
  <si>
    <t>5610C</t>
  </si>
  <si>
    <t>5621Z</t>
  </si>
  <si>
    <t>5629A</t>
  </si>
  <si>
    <t>5629B</t>
  </si>
  <si>
    <t>5630Z</t>
  </si>
  <si>
    <t>5811Z</t>
  </si>
  <si>
    <t>5812Z</t>
  </si>
  <si>
    <t>5813Z</t>
  </si>
  <si>
    <t>5814Z</t>
  </si>
  <si>
    <t>5819Z</t>
  </si>
  <si>
    <t>5821Z</t>
  </si>
  <si>
    <t>5829A</t>
  </si>
  <si>
    <t>5829B</t>
  </si>
  <si>
    <t>5829C</t>
  </si>
  <si>
    <t>5911A</t>
  </si>
  <si>
    <t>5911B</t>
  </si>
  <si>
    <t>5911C</t>
  </si>
  <si>
    <t>5912Z</t>
  </si>
  <si>
    <t>5913A</t>
  </si>
  <si>
    <t>5913B</t>
  </si>
  <si>
    <t>5914Z</t>
  </si>
  <si>
    <t>5920Z</t>
  </si>
  <si>
    <t>6010Z</t>
  </si>
  <si>
    <t>6020A</t>
  </si>
  <si>
    <t>6020B</t>
  </si>
  <si>
    <t>6110Z</t>
  </si>
  <si>
    <t>6120Z</t>
  </si>
  <si>
    <t>6130Z</t>
  </si>
  <si>
    <t>6190Z</t>
  </si>
  <si>
    <t>6201Z</t>
  </si>
  <si>
    <t>6202A</t>
  </si>
  <si>
    <t>6202B</t>
  </si>
  <si>
    <t>6203Z</t>
  </si>
  <si>
    <t>6209Z</t>
  </si>
  <si>
    <t>6311Z</t>
  </si>
  <si>
    <t>6312Z</t>
  </si>
  <si>
    <t>6391Z</t>
  </si>
  <si>
    <t>6399Z</t>
  </si>
  <si>
    <t>6411Z</t>
  </si>
  <si>
    <t>6419Z</t>
  </si>
  <si>
    <t>6420Z</t>
  </si>
  <si>
    <t>6430Z</t>
  </si>
  <si>
    <t>6491Z</t>
  </si>
  <si>
    <t>6492Z</t>
  </si>
  <si>
    <t>6499Z</t>
  </si>
  <si>
    <t>6511Z</t>
  </si>
  <si>
    <t>6512Z</t>
  </si>
  <si>
    <t>6520Z</t>
  </si>
  <si>
    <t>6530Z</t>
  </si>
  <si>
    <t>6611Z</t>
  </si>
  <si>
    <t>6612Z</t>
  </si>
  <si>
    <t>6619A</t>
  </si>
  <si>
    <t>6619B</t>
  </si>
  <si>
    <t>6621Z</t>
  </si>
  <si>
    <t>6622Z</t>
  </si>
  <si>
    <t>6629Z</t>
  </si>
  <si>
    <t>6630Z</t>
  </si>
  <si>
    <t>6810Z</t>
  </si>
  <si>
    <t>6820A</t>
  </si>
  <si>
    <t>6820B</t>
  </si>
  <si>
    <t>6831Z</t>
  </si>
  <si>
    <t>6832A</t>
  </si>
  <si>
    <t>6832B</t>
  </si>
  <si>
    <t>6910Z</t>
  </si>
  <si>
    <t>6920Z</t>
  </si>
  <si>
    <t>7010Z</t>
  </si>
  <si>
    <t>7021Z</t>
  </si>
  <si>
    <t>7022Z</t>
  </si>
  <si>
    <t>7111Z</t>
  </si>
  <si>
    <t>7112A</t>
  </si>
  <si>
    <t>7112B</t>
  </si>
  <si>
    <t>7120A</t>
  </si>
  <si>
    <t>7120B</t>
  </si>
  <si>
    <t>7211Z</t>
  </si>
  <si>
    <t>7219Z</t>
  </si>
  <si>
    <t>7220Z</t>
  </si>
  <si>
    <t>7311Z</t>
  </si>
  <si>
    <t>7312Z</t>
  </si>
  <si>
    <t>7320Z</t>
  </si>
  <si>
    <t>7410Z</t>
  </si>
  <si>
    <t>7420Z</t>
  </si>
  <si>
    <t>7430Z</t>
  </si>
  <si>
    <t>7490A</t>
  </si>
  <si>
    <t>7490B</t>
  </si>
  <si>
    <t>7500Z</t>
  </si>
  <si>
    <t>7711A</t>
  </si>
  <si>
    <t>7711B</t>
  </si>
  <si>
    <t>7712Z</t>
  </si>
  <si>
    <t>7721Z</t>
  </si>
  <si>
    <t>7722Z</t>
  </si>
  <si>
    <t>7729Z</t>
  </si>
  <si>
    <t>7731Z</t>
  </si>
  <si>
    <t>7732Z</t>
  </si>
  <si>
    <t>7733Z</t>
  </si>
  <si>
    <t>7734Z</t>
  </si>
  <si>
    <t>7735Z</t>
  </si>
  <si>
    <t>7739Z</t>
  </si>
  <si>
    <t>7740Z</t>
  </si>
  <si>
    <t>7810Z</t>
  </si>
  <si>
    <t>7820Z</t>
  </si>
  <si>
    <t>7830Z</t>
  </si>
  <si>
    <t>7911Z</t>
  </si>
  <si>
    <t>7912Z</t>
  </si>
  <si>
    <t>7990Z</t>
  </si>
  <si>
    <t>8010Z</t>
  </si>
  <si>
    <t>8020Z</t>
  </si>
  <si>
    <t>8030Z</t>
  </si>
  <si>
    <t>8110Z</t>
  </si>
  <si>
    <t>8121Z</t>
  </si>
  <si>
    <t>8122Z</t>
  </si>
  <si>
    <t>8129A</t>
  </si>
  <si>
    <t>8129B</t>
  </si>
  <si>
    <t>8130Z</t>
  </si>
  <si>
    <t>8211Z</t>
  </si>
  <si>
    <t>8219Z</t>
  </si>
  <si>
    <t>8220Z</t>
  </si>
  <si>
    <t>8230Z</t>
  </si>
  <si>
    <t>8291Z</t>
  </si>
  <si>
    <t>8292Z</t>
  </si>
  <si>
    <t>8299Z</t>
  </si>
  <si>
    <t>8411Z</t>
  </si>
  <si>
    <t>8412Z</t>
  </si>
  <si>
    <t>8413Z</t>
  </si>
  <si>
    <t>8421Z</t>
  </si>
  <si>
    <t>8422Z</t>
  </si>
  <si>
    <t>8423Z</t>
  </si>
  <si>
    <t>8424Z</t>
  </si>
  <si>
    <t>8425Z</t>
  </si>
  <si>
    <t>8430A</t>
  </si>
  <si>
    <t>8430B</t>
  </si>
  <si>
    <t>8430C</t>
  </si>
  <si>
    <t>8510Z</t>
  </si>
  <si>
    <t>8520Z</t>
  </si>
  <si>
    <t>8531Z</t>
  </si>
  <si>
    <t>8532Z</t>
  </si>
  <si>
    <t>8541Z</t>
  </si>
  <si>
    <t>8542Z</t>
  </si>
  <si>
    <t>8551Z</t>
  </si>
  <si>
    <t>8552Z</t>
  </si>
  <si>
    <t>8553Z</t>
  </si>
  <si>
    <t>8559A</t>
  </si>
  <si>
    <t>8559B</t>
  </si>
  <si>
    <t>8560Z</t>
  </si>
  <si>
    <t>8610Z</t>
  </si>
  <si>
    <t>8621Z</t>
  </si>
  <si>
    <t>8622A</t>
  </si>
  <si>
    <t>8622B</t>
  </si>
  <si>
    <t>8622C</t>
  </si>
  <si>
    <t>8623Z</t>
  </si>
  <si>
    <t>8690A</t>
  </si>
  <si>
    <t>8690B</t>
  </si>
  <si>
    <t>8690C</t>
  </si>
  <si>
    <t>8690D</t>
  </si>
  <si>
    <t>8690E</t>
  </si>
  <si>
    <t>8690F</t>
  </si>
  <si>
    <t>8710A</t>
  </si>
  <si>
    <t>8710B</t>
  </si>
  <si>
    <t>8710C</t>
  </si>
  <si>
    <t>8720A</t>
  </si>
  <si>
    <t>8720B</t>
  </si>
  <si>
    <t>8730A</t>
  </si>
  <si>
    <t>8730B</t>
  </si>
  <si>
    <t>8790A</t>
  </si>
  <si>
    <t>8790B</t>
  </si>
  <si>
    <t>8810A</t>
  </si>
  <si>
    <t>8810B</t>
  </si>
  <si>
    <t>8810C</t>
  </si>
  <si>
    <t>8891A</t>
  </si>
  <si>
    <t>8891B</t>
  </si>
  <si>
    <t>8899A</t>
  </si>
  <si>
    <t>8899B</t>
  </si>
  <si>
    <t>9001Z</t>
  </si>
  <si>
    <t>9002Z</t>
  </si>
  <si>
    <t>9003A</t>
  </si>
  <si>
    <t>9003B</t>
  </si>
  <si>
    <t>9004Z</t>
  </si>
  <si>
    <t>9101Z</t>
  </si>
  <si>
    <t>9102Z</t>
  </si>
  <si>
    <t>9103Z</t>
  </si>
  <si>
    <t>9104Z</t>
  </si>
  <si>
    <t>9200Z</t>
  </si>
  <si>
    <t>9311Z</t>
  </si>
  <si>
    <t>9312Z</t>
  </si>
  <si>
    <t>9313Z</t>
  </si>
  <si>
    <t>9319Z</t>
  </si>
  <si>
    <t>9321Z</t>
  </si>
  <si>
    <t>9329Z</t>
  </si>
  <si>
    <t>9411Z</t>
  </si>
  <si>
    <t>9412Z</t>
  </si>
  <si>
    <t>9420Z</t>
  </si>
  <si>
    <t>9491Z</t>
  </si>
  <si>
    <t>9492Z</t>
  </si>
  <si>
    <t>9499Z</t>
  </si>
  <si>
    <t>9511Z</t>
  </si>
  <si>
    <t>9512Z</t>
  </si>
  <si>
    <t>9521Z</t>
  </si>
  <si>
    <t>9522Z</t>
  </si>
  <si>
    <t>9523Z</t>
  </si>
  <si>
    <t>9524Z</t>
  </si>
  <si>
    <t>9525Z</t>
  </si>
  <si>
    <t>9529Z</t>
  </si>
  <si>
    <t>9601A</t>
  </si>
  <si>
    <t>9601B</t>
  </si>
  <si>
    <t>9602A</t>
  </si>
  <si>
    <t>9602B</t>
  </si>
  <si>
    <t>9603Z</t>
  </si>
  <si>
    <t>9604Z</t>
  </si>
  <si>
    <t>9609Z</t>
  </si>
  <si>
    <t>9700Z</t>
  </si>
  <si>
    <t>9810Z</t>
  </si>
  <si>
    <t>9820Z</t>
  </si>
  <si>
    <t>9900Z</t>
  </si>
  <si>
    <t>Indice1</t>
  </si>
  <si>
    <t>Arrêts de travail d'au moins 4 jours en 2017, branches maladie et risques professionnels</t>
  </si>
  <si>
    <t>Indice2</t>
  </si>
  <si>
    <t>Indice3</t>
  </si>
  <si>
    <t>Indice4</t>
  </si>
  <si>
    <t>Arrêts de travail d'au moins 4 jours en 2017, branche risques professionnels</t>
  </si>
  <si>
    <t>Arrêts de travail de plus de 6 mois en 2017, branches maladie et risques professionnels</t>
  </si>
  <si>
    <t xml:space="preserve">Indice de prévention, libellé </t>
  </si>
  <si>
    <t>du secteur</t>
  </si>
  <si>
    <t>Correspondance NA88</t>
  </si>
  <si>
    <t>97</t>
  </si>
  <si>
    <t>98</t>
  </si>
  <si>
    <t>99</t>
  </si>
  <si>
    <t>Ecart à la moyenne</t>
  </si>
  <si>
    <t>Arrêts de travail itératifs (au moins 4 arrêt d'au moins 4 jours en 2017), branches maladie et risques professionnels</t>
  </si>
  <si>
    <t>arrêts de travail itératifs (au moins 4 arrêt d'au moins 4 jours en 2017), branches maladie et risques professionnels</t>
  </si>
  <si>
    <t>Saisir une NAF (ou choisir dans la liste)</t>
  </si>
  <si>
    <t>Tester en moyennes pondérées</t>
  </si>
  <si>
    <t>On risque de trouver moins de rouge, plus de vert</t>
  </si>
  <si>
    <t>Ajouter les effectifs et leur poids par rapport à l'ensemble de la population étudiée</t>
  </si>
  <si>
    <t>Imaginer un avertissement indiquant que pour D, O, P et Q, les données relatives aux arrêts sont incomplètes.</t>
  </si>
  <si>
    <t>Moy_Pond_indice1</t>
  </si>
  <si>
    <t>Moy_Pond_indice2</t>
  </si>
  <si>
    <t>Moy_Pond_indice3</t>
  </si>
  <si>
    <t>Moy_Pond_indice4</t>
  </si>
  <si>
    <t>Moyenne pondérée</t>
  </si>
  <si>
    <t>Moyenne, ts secteurs ensemble</t>
  </si>
  <si>
    <t xml:space="preserve">Effectif du secteur : </t>
  </si>
  <si>
    <t xml:space="preserve">Population observée : </t>
  </si>
  <si>
    <t xml:space="preserve">Part du secteur : </t>
  </si>
  <si>
    <t>ü</t>
  </si>
  <si>
    <t>Traitement des données non communicables</t>
  </si>
  <si>
    <t>CODE NAF</t>
  </si>
  <si>
    <t>Exemple, pour un supermarché, le code est le 47.11D</t>
  </si>
  <si>
    <t>Vous pouvez le saisir sous la forme 47.11D (avec le point) ou 4711D (sans le point)</t>
  </si>
  <si>
    <t>Intitulé Long NA 88</t>
  </si>
  <si>
    <t xml:space="preserve">Le code que vous avez saisi appartient à la famille d'activités dénommée : </t>
  </si>
  <si>
    <t xml:space="preserve">Pour cette famille d'activités, les indices de prévention sont les suivants : </t>
  </si>
  <si>
    <t>1. Arrêts de travail d'au moins 4 jours en 2017, branches maladie et risques professionnels</t>
  </si>
  <si>
    <t>2. Arrêts de travail d'au moins 4 jours en 2017, branche risques professionnels</t>
  </si>
  <si>
    <t>3. Arrêts de travail de plus de 6 mois en 2017, branches maladie et risques professionnels</t>
  </si>
  <si>
    <t>4. Arrêts de travail itératifs (au moins 4 arrêt d'au moins 4 jours en 2017), branches maladie et risques professionnels</t>
  </si>
  <si>
    <t>Type d'arrêt de travail, année 2017</t>
  </si>
  <si>
    <t>1. Au moins 4 jours, branches maladie et riques professionnels</t>
  </si>
  <si>
    <t>2. Au moins 4 jours, branche risque professionnels</t>
  </si>
  <si>
    <t>3. Plus de 6 mois, branches maladie et risques professionnels</t>
  </si>
  <si>
    <t>4. Arrêts itératifs (au moins 4 arrêts d'au moins 4 jours)</t>
  </si>
  <si>
    <t xml:space="preserve">les résultats pour la famille d'activités de votre entreprise sont les suivants : </t>
  </si>
  <si>
    <t>Votre activité</t>
  </si>
  <si>
    <t>Moyenne ttes activ.</t>
  </si>
  <si>
    <t>Ecart</t>
  </si>
  <si>
    <t>Pour les besoins de l'étude, les résultats sont donnés pour une famille d'activités, et non pour un secteur d'activité seul.</t>
  </si>
  <si>
    <t xml:space="preserve">Pour connaître les résultats de votre secteur d'activité, veuillez saisir dans la case bleue votre Code APE (code NAF), composé de 4 chiffres et une lettre : </t>
  </si>
  <si>
    <t xml:space="preserve">Légende : </t>
  </si>
  <si>
    <t>Ecart défavorable important par rapport à la moyenne (15 points et plus)</t>
  </si>
  <si>
    <t>Ecart défavorable par rapport à la moyenne (10 à 15 points)</t>
  </si>
  <si>
    <t>Ecart favorable par rapport à la moyenne (10 à 15 points)</t>
  </si>
  <si>
    <t>Ecart favorable important par rapport à la moyenne (15 points et plus)</t>
  </si>
  <si>
    <t>Le fond reste blanc : l'écart par rapport à la moyenne n'apparaît pas significatif</t>
  </si>
  <si>
    <t xml:space="preserve">Réunis dans un tableau, et comparés aux indices moyens pondérés secteur par secteur, </t>
  </si>
  <si>
    <t>sont exclus</t>
  </si>
  <si>
    <t>Indicateurs</t>
  </si>
  <si>
    <t>indice de prévention</t>
  </si>
  <si>
    <t xml:space="preserve">Pour cette famille d'activités, les taux d'arrêts de travail sont  les suivants : </t>
  </si>
  <si>
    <t>Taux d'arrêt de votre famille d'activité</t>
  </si>
  <si>
    <t>Pour des raisons de fiabilité, les résultats sont donnés par famille d'activités, et non par secteur d'activité seul.</t>
  </si>
  <si>
    <t>TxB1</t>
  </si>
  <si>
    <t>TxB2</t>
  </si>
  <si>
    <t>TxB3</t>
  </si>
  <si>
    <t>TxB4</t>
  </si>
  <si>
    <t>n.c.</t>
  </si>
  <si>
    <t>Codes de couleur</t>
  </si>
  <si>
    <t>Le fond reste blanc : situation neutre</t>
  </si>
  <si>
    <t>Situation très défavorable</t>
  </si>
  <si>
    <t>Situation défavorable</t>
  </si>
  <si>
    <t>Situation favorable</t>
  </si>
  <si>
    <t>Situation très favorable</t>
  </si>
  <si>
    <t>Votre indice</t>
  </si>
  <si>
    <t>Le taux d'arrêt de votre famille d'activité</t>
  </si>
  <si>
    <t>Le tableau ci-dessous reprend ces taux d'arrêts et affiche l'indice de prévention de votre famille</t>
  </si>
  <si>
    <t>d'activités, sur un fond de couleur qui aide à situer le résultat par rapport à l'ensemble.</t>
  </si>
  <si>
    <t>Vous pouvez le saisir sous la forme 47.11D (avec le point) ou 4711D (sans le point).</t>
  </si>
  <si>
    <t>Exemple, pour un supermarché, le code est le 47.11D.</t>
  </si>
  <si>
    <r>
      <t>-</t>
    </r>
    <r>
      <rPr>
        <sz val="7"/>
        <color rgb="FF000000"/>
        <rFont val="Times New Roman"/>
        <family val="1"/>
      </rPr>
      <t xml:space="preserve">      </t>
    </r>
    <r>
      <rPr>
        <sz val="11"/>
        <color rgb="FF000000"/>
        <rFont val="Calibri"/>
        <family val="2"/>
        <scheme val="minor"/>
      </rPr>
      <t>le régime général (pour les salariés du secteur privé, les contractuels de la fonction publique d’Etat et de la fonction publique hospitalière, et une partie (selon les départements) des titulaires de la fonction publique hospitalière et des contractuels et titulaires de la fonction publique territoriale)</t>
    </r>
  </si>
  <si>
    <t xml:space="preserve">et de manière non exhaustive : </t>
  </si>
  <si>
    <t>L’Indice de prévention (IP) est une moyenne arithmétique non pondérée de deux types de rangs de classement : le nombre total d’arrêts de travail et le taux d’arrêts de travail sur la période d’étude :</t>
  </si>
  <si>
    <t>Pour chaque type d’arrêts étudiés, le premier rang du nombre total d'arrêts de travail était attribué au secteur d’activité présentant le plus grand nombre total d'arrêts de travail, alors que celui présentant le plus faible nombre était associé au dernier rang (égal au nombre de secteurs classés dans l’étude), le rang du taux d’arrêts de travail étant déterminé de façon analogue. Seul le secteur agricole n’est pas étudié (secteur A) en raison de l’incomplétude des données disponibles.</t>
  </si>
  <si>
    <t xml:space="preserve">Pour chaque type d’arrêts étudiés, le premier rang du taux d’arrêts de travail était attribué au secteur d’activité présentant le plus fort taux d’arrêts de travail, alors que celui présentant le plus faible taux était associé au dernier rang (égal au nombre de secteurs classés dans l’étude), le rang du nombre total de cas étant déterminé de façon analogue.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</si>
</sst>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
  </numFmts>
  <fonts count="2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sz val="11"/>
      <color rgb="FF000000"/>
      <name val="Calibri"/>
      <family val="2"/>
      <scheme val="minor"/>
    </font>
    <font>
      <sz val="11"/>
      <color rgb="FF000000"/>
      <name val="HelveticaNeue LT 55 Roman"/>
      <family val="2"/>
    </font>
    <font>
      <sz val="7"/>
      <color rgb="FF000000"/>
      <name val="Times New Roman"/>
      <family val="1"/>
    </font>
    <font>
      <sz val="11"/>
      <color theme="0" tint="-0.34998626667073579"/>
      <name val="Calibri"/>
      <family val="2"/>
      <scheme val="minor"/>
    </font>
    <font>
      <sz val="10"/>
      <name val="Arial"/>
    </font>
    <font>
      <sz val="10"/>
      <color theme="1"/>
      <name val="Arial"/>
      <family val="2"/>
    </font>
    <font>
      <b/>
      <sz val="12"/>
      <color theme="1"/>
      <name val="Calibri"/>
      <family val="2"/>
      <scheme val="minor"/>
    </font>
    <font>
      <sz val="11"/>
      <color theme="1" tint="0.249977111117893"/>
      <name val="Calibri"/>
      <family val="2"/>
      <scheme val="minor"/>
    </font>
    <font>
      <sz val="11"/>
      <color theme="1"/>
      <name val="Wingdings"/>
      <charset val="2"/>
    </font>
    <font>
      <sz val="11"/>
      <color rgb="FF006100"/>
      <name val="Calibri"/>
      <family val="2"/>
      <scheme val="minor"/>
    </font>
    <font>
      <b/>
      <sz val="11"/>
      <name val="Calibri"/>
      <family val="2"/>
      <scheme val="minor"/>
    </font>
    <font>
      <sz val="10"/>
      <name val="MS Sans Serif"/>
      <family val="2"/>
    </font>
    <font>
      <sz val="11"/>
      <color indexed="8"/>
      <name val="Calibri"/>
      <family val="2"/>
      <scheme val="minor"/>
    </font>
    <font>
      <sz val="11"/>
      <name val="Calibri"/>
      <family val="2"/>
      <scheme val="minor"/>
    </font>
    <font>
      <i/>
      <sz val="10"/>
      <name val="Calibri"/>
      <family val="2"/>
      <scheme val="minor"/>
    </font>
    <font>
      <i/>
      <sz val="9"/>
      <name val="Calibri"/>
      <family val="2"/>
      <scheme val="minor"/>
    </font>
    <font>
      <i/>
      <sz val="9"/>
      <color theme="0"/>
      <name val="Calibri"/>
      <family val="2"/>
      <scheme val="minor"/>
    </font>
    <font>
      <i/>
      <sz val="9"/>
      <color theme="1"/>
      <name val="Calibri"/>
      <family val="2"/>
      <scheme val="minor"/>
    </font>
    <font>
      <sz val="11"/>
      <color rgb="FFFF0000"/>
      <name val="Calibri"/>
      <family val="2"/>
      <scheme val="minor"/>
    </font>
    <font>
      <strike/>
      <sz val="11"/>
      <color theme="1"/>
      <name val="Calibri"/>
      <family val="2"/>
      <scheme val="minor"/>
    </font>
    <font>
      <sz val="11"/>
      <color theme="0"/>
      <name val="Calibri"/>
      <family val="2"/>
      <scheme val="minor"/>
    </font>
    <font>
      <b/>
      <sz val="11"/>
      <color theme="0"/>
      <name val="Calibri"/>
      <family val="2"/>
      <scheme val="minor"/>
    </font>
    <font>
      <b/>
      <sz val="14"/>
      <color theme="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C6EFCE"/>
      </patternFill>
    </fill>
    <fill>
      <patternFill patternType="solid">
        <fgColor theme="0" tint="-0.14999847407452621"/>
        <bgColor indexed="64"/>
      </patternFill>
    </fill>
    <fill>
      <patternFill patternType="solid">
        <fgColor rgb="FF99CCFF"/>
        <bgColor indexed="64"/>
      </patternFill>
    </fill>
    <fill>
      <patternFill patternType="solid">
        <fgColor rgb="FFFF9900"/>
        <bgColor indexed="64"/>
      </patternFill>
    </fill>
    <fill>
      <patternFill patternType="solid">
        <fgColor rgb="FFCCFFCC"/>
        <bgColor indexed="64"/>
      </patternFill>
    </fill>
    <fill>
      <patternFill patternType="solid">
        <fgColor theme="9"/>
        <bgColor indexed="64"/>
      </patternFill>
    </fill>
    <fill>
      <patternFill patternType="solid">
        <fgColor theme="7"/>
        <bgColor indexed="64"/>
      </patternFill>
    </fill>
    <fill>
      <patternFill patternType="solid">
        <fgColor rgb="FFFFC000"/>
        <bgColor indexed="64"/>
      </patternFill>
    </fill>
    <fill>
      <patternFill patternType="solid">
        <fgColor theme="0"/>
        <bgColor indexed="64"/>
      </patternFill>
    </fill>
    <fill>
      <patternFill patternType="solid">
        <fgColor theme="4"/>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44" fontId="1" fillId="0" borderId="0" applyFont="0" applyFill="0" applyBorder="0" applyAlignment="0" applyProtection="0"/>
    <xf numFmtId="0" fontId="3" fillId="0" borderId="0"/>
    <xf numFmtId="44" fontId="1" fillId="0" borderId="0" applyFont="0" applyFill="0" applyBorder="0" applyAlignment="0" applyProtection="0"/>
    <xf numFmtId="0" fontId="9" fillId="0" borderId="0"/>
    <xf numFmtId="9" fontId="1" fillId="0" borderId="0" applyFont="0" applyFill="0" applyBorder="0" applyAlignment="0" applyProtection="0"/>
    <xf numFmtId="0" fontId="14" fillId="8" borderId="0" applyNumberFormat="0" applyBorder="0" applyAlignment="0" applyProtection="0"/>
    <xf numFmtId="0" fontId="16" fillId="0" borderId="0"/>
  </cellStyleXfs>
  <cellXfs count="181">
    <xf numFmtId="0" fontId="0" fillId="0" borderId="0" xfId="0"/>
    <xf numFmtId="3" fontId="0" fillId="0" borderId="0" xfId="0" applyNumberFormat="1"/>
    <xf numFmtId="3" fontId="0" fillId="2" borderId="0" xfId="0" applyNumberFormat="1" applyFill="1"/>
    <xf numFmtId="10" fontId="0" fillId="2" borderId="0" xfId="0" applyNumberFormat="1" applyFill="1"/>
    <xf numFmtId="3" fontId="0" fillId="3" borderId="0" xfId="0" applyNumberFormat="1" applyFill="1"/>
    <xf numFmtId="10" fontId="0" fillId="3" borderId="0" xfId="0" applyNumberFormat="1" applyFill="1"/>
    <xf numFmtId="3" fontId="0" fillId="2" borderId="0" xfId="0" applyNumberFormat="1" applyFill="1" applyAlignment="1">
      <alignment horizontal="right"/>
    </xf>
    <xf numFmtId="10" fontId="0" fillId="2" borderId="0" xfId="0" applyNumberFormat="1" applyFill="1" applyAlignment="1">
      <alignment horizontal="right"/>
    </xf>
    <xf numFmtId="3" fontId="0" fillId="3" borderId="0" xfId="0" applyNumberFormat="1" applyFill="1" applyAlignment="1">
      <alignment horizontal="right"/>
    </xf>
    <xf numFmtId="10" fontId="0" fillId="3" borderId="0" xfId="0" applyNumberFormat="1" applyFill="1" applyAlignment="1">
      <alignment horizontal="right"/>
    </xf>
    <xf numFmtId="3" fontId="0" fillId="4" borderId="0" xfId="0" applyNumberFormat="1" applyFill="1"/>
    <xf numFmtId="10" fontId="0" fillId="4" borderId="0" xfId="0" applyNumberFormat="1" applyFill="1"/>
    <xf numFmtId="3" fontId="0" fillId="4" borderId="0" xfId="0" applyNumberFormat="1" applyFill="1" applyAlignment="1">
      <alignment horizontal="right"/>
    </xf>
    <xf numFmtId="10" fontId="0" fillId="4" borderId="0" xfId="0" applyNumberFormat="1" applyFill="1" applyAlignment="1">
      <alignment horizontal="right"/>
    </xf>
    <xf numFmtId="3" fontId="0" fillId="5" borderId="0" xfId="0" applyNumberFormat="1" applyFill="1"/>
    <xf numFmtId="10" fontId="0" fillId="5" borderId="0" xfId="0" applyNumberFormat="1" applyFill="1"/>
    <xf numFmtId="3" fontId="0" fillId="5" borderId="0" xfId="0" applyNumberFormat="1" applyFill="1" applyAlignment="1">
      <alignment horizontal="right"/>
    </xf>
    <xf numFmtId="10" fontId="0" fillId="5" borderId="0" xfId="0" applyNumberFormat="1" applyFill="1" applyAlignment="1">
      <alignment horizontal="right"/>
    </xf>
    <xf numFmtId="0" fontId="2" fillId="0" borderId="0" xfId="0" applyFont="1"/>
    <xf numFmtId="3" fontId="2" fillId="2" borderId="0" xfId="0" applyNumberFormat="1" applyFont="1" applyFill="1" applyAlignment="1">
      <alignment vertical="center" wrapText="1"/>
    </xf>
    <xf numFmtId="10" fontId="2" fillId="2" borderId="0" xfId="0" applyNumberFormat="1" applyFont="1" applyFill="1" applyAlignment="1">
      <alignment vertical="center" wrapText="1"/>
    </xf>
    <xf numFmtId="3" fontId="2" fillId="3" borderId="0" xfId="0" applyNumberFormat="1" applyFont="1" applyFill="1" applyAlignment="1">
      <alignment vertical="center" wrapText="1"/>
    </xf>
    <xf numFmtId="10" fontId="2" fillId="3" borderId="0" xfId="0" applyNumberFormat="1" applyFont="1" applyFill="1" applyAlignment="1">
      <alignment vertical="center" wrapText="1"/>
    </xf>
    <xf numFmtId="3" fontId="2" fillId="4" borderId="0" xfId="0" applyNumberFormat="1" applyFont="1" applyFill="1" applyAlignment="1">
      <alignment vertical="center" wrapText="1"/>
    </xf>
    <xf numFmtId="10" fontId="2" fillId="4" borderId="0" xfId="0" applyNumberFormat="1" applyFont="1" applyFill="1" applyAlignment="1">
      <alignment vertical="center" wrapText="1"/>
    </xf>
    <xf numFmtId="3" fontId="2" fillId="5" borderId="0" xfId="0" applyNumberFormat="1" applyFont="1" applyFill="1" applyAlignment="1">
      <alignment vertical="center" wrapText="1"/>
    </xf>
    <xf numFmtId="10" fontId="2" fillId="5" borderId="0" xfId="0" applyNumberFormat="1" applyFont="1" applyFill="1" applyAlignment="1">
      <alignment vertical="center" wrapText="1"/>
    </xf>
    <xf numFmtId="3" fontId="2" fillId="0" borderId="0" xfId="0" applyNumberFormat="1" applyFont="1"/>
    <xf numFmtId="3" fontId="2" fillId="0" borderId="0" xfId="0" applyNumberFormat="1" applyFont="1" applyAlignment="1">
      <alignment vertical="center"/>
    </xf>
    <xf numFmtId="0" fontId="0" fillId="0" borderId="0" xfId="0" applyFont="1" applyFill="1"/>
    <xf numFmtId="3" fontId="0" fillId="0" borderId="0" xfId="0" applyNumberFormat="1" applyFont="1" applyFill="1" applyAlignment="1">
      <alignment vertical="center"/>
    </xf>
    <xf numFmtId="3" fontId="0" fillId="0" borderId="0" xfId="0" applyNumberFormat="1" applyFont="1" applyFill="1" applyAlignment="1">
      <alignment vertical="center" wrapText="1"/>
    </xf>
    <xf numFmtId="10" fontId="0" fillId="0" borderId="0" xfId="0" applyNumberFormat="1" applyFont="1" applyFill="1" applyAlignment="1">
      <alignment vertical="center" wrapText="1"/>
    </xf>
    <xf numFmtId="0" fontId="0" fillId="0" borderId="0" xfId="0" applyFont="1" applyFill="1" applyAlignment="1">
      <alignment wrapText="1"/>
    </xf>
    <xf numFmtId="0" fontId="0" fillId="0" borderId="0" xfId="0" applyFont="1" applyFill="1" applyAlignment="1"/>
    <xf numFmtId="0" fontId="4" fillId="0" borderId="0" xfId="0" applyFont="1"/>
    <xf numFmtId="0" fontId="5" fillId="0" borderId="0" xfId="0" applyFont="1" applyAlignment="1">
      <alignment horizontal="left" vertical="center"/>
    </xf>
    <xf numFmtId="0" fontId="6" fillId="0" borderId="0" xfId="0" applyFont="1" applyAlignment="1">
      <alignment horizontal="left" vertical="center"/>
    </xf>
    <xf numFmtId="0" fontId="0" fillId="2" borderId="0" xfId="0" applyNumberFormat="1" applyFill="1"/>
    <xf numFmtId="0" fontId="0" fillId="3" borderId="0" xfId="0" applyNumberFormat="1" applyFill="1"/>
    <xf numFmtId="0" fontId="0" fillId="4" borderId="0" xfId="0" applyNumberFormat="1" applyFill="1"/>
    <xf numFmtId="0" fontId="0" fillId="5" borderId="0" xfId="0" applyNumberFormat="1" applyFill="1"/>
    <xf numFmtId="0" fontId="8" fillId="0" borderId="0" xfId="0" applyFont="1"/>
    <xf numFmtId="3" fontId="8" fillId="0" borderId="0" xfId="0" applyNumberFormat="1" applyFont="1"/>
    <xf numFmtId="3" fontId="8" fillId="2" borderId="0" xfId="0" applyNumberFormat="1" applyFont="1" applyFill="1" applyAlignment="1">
      <alignment horizontal="right"/>
    </xf>
    <xf numFmtId="10" fontId="8" fillId="2" borderId="0" xfId="0" applyNumberFormat="1" applyFont="1" applyFill="1" applyAlignment="1">
      <alignment horizontal="right"/>
    </xf>
    <xf numFmtId="3" fontId="8" fillId="3" borderId="0" xfId="0" applyNumberFormat="1" applyFont="1" applyFill="1" applyAlignment="1">
      <alignment horizontal="right"/>
    </xf>
    <xf numFmtId="10" fontId="8" fillId="3" borderId="0" xfId="0" applyNumberFormat="1" applyFont="1" applyFill="1" applyAlignment="1">
      <alignment horizontal="right"/>
    </xf>
    <xf numFmtId="3" fontId="8" fillId="4" borderId="0" xfId="0" applyNumberFormat="1" applyFont="1" applyFill="1" applyAlignment="1">
      <alignment horizontal="right"/>
    </xf>
    <xf numFmtId="10" fontId="8" fillId="4" borderId="0" xfId="0" applyNumberFormat="1" applyFont="1" applyFill="1" applyAlignment="1">
      <alignment horizontal="right"/>
    </xf>
    <xf numFmtId="3" fontId="8" fillId="5" borderId="0" xfId="0" applyNumberFormat="1" applyFont="1" applyFill="1" applyAlignment="1">
      <alignment horizontal="right"/>
    </xf>
    <xf numFmtId="10" fontId="8" fillId="5" borderId="0" xfId="0" applyNumberFormat="1" applyFont="1" applyFill="1" applyAlignment="1">
      <alignment horizontal="right"/>
    </xf>
    <xf numFmtId="3" fontId="0" fillId="0" borderId="0" xfId="0" applyNumberFormat="1"/>
    <xf numFmtId="10" fontId="0" fillId="3" borderId="0" xfId="0" applyNumberFormat="1" applyFill="1"/>
    <xf numFmtId="3" fontId="0" fillId="2" borderId="0" xfId="0" applyNumberFormat="1" applyFill="1" applyAlignment="1">
      <alignment horizontal="right"/>
    </xf>
    <xf numFmtId="10" fontId="0" fillId="2" borderId="0" xfId="0" applyNumberFormat="1" applyFill="1" applyAlignment="1">
      <alignment horizontal="right"/>
    </xf>
    <xf numFmtId="10" fontId="0" fillId="4" borderId="0" xfId="0" applyNumberFormat="1" applyFill="1"/>
    <xf numFmtId="10" fontId="0" fillId="5" borderId="0" xfId="0" applyNumberFormat="1" applyFill="1"/>
    <xf numFmtId="10" fontId="2" fillId="3" borderId="0" xfId="0" applyNumberFormat="1" applyFont="1" applyFill="1" applyAlignment="1">
      <alignment vertical="center" wrapText="1"/>
    </xf>
    <xf numFmtId="10" fontId="2" fillId="4" borderId="0" xfId="0" applyNumberFormat="1" applyFont="1" applyFill="1" applyAlignment="1">
      <alignment vertical="center" wrapText="1"/>
    </xf>
    <xf numFmtId="10" fontId="2" fillId="5" borderId="0" xfId="0" applyNumberFormat="1" applyFont="1" applyFill="1" applyAlignment="1">
      <alignment vertical="center" wrapText="1"/>
    </xf>
    <xf numFmtId="0" fontId="4" fillId="0" borderId="0" xfId="0" applyNumberFormat="1" applyFont="1"/>
    <xf numFmtId="0" fontId="0" fillId="0" borderId="0" xfId="0" applyNumberFormat="1"/>
    <xf numFmtId="0" fontId="8" fillId="5" borderId="0" xfId="0" applyNumberFormat="1" applyFont="1" applyFill="1" applyAlignment="1">
      <alignment horizontal="right"/>
    </xf>
    <xf numFmtId="10" fontId="2" fillId="3" borderId="0" xfId="0" applyNumberFormat="1" applyFont="1" applyFill="1"/>
    <xf numFmtId="0" fontId="2" fillId="3" borderId="0" xfId="0" applyNumberFormat="1" applyFont="1" applyFill="1"/>
    <xf numFmtId="0" fontId="2" fillId="2" borderId="0" xfId="0" applyNumberFormat="1" applyFont="1" applyFill="1"/>
    <xf numFmtId="10" fontId="2" fillId="2" borderId="0" xfId="0" applyNumberFormat="1" applyFont="1" applyFill="1"/>
    <xf numFmtId="10" fontId="2" fillId="4" borderId="0" xfId="0" applyNumberFormat="1" applyFont="1" applyFill="1"/>
    <xf numFmtId="0" fontId="2" fillId="5" borderId="0" xfId="0" applyNumberFormat="1" applyFont="1" applyFill="1"/>
    <xf numFmtId="10" fontId="2" fillId="5" borderId="0" xfId="0" applyNumberFormat="1" applyFont="1" applyFill="1"/>
    <xf numFmtId="0" fontId="2" fillId="4" borderId="0" xfId="0" applyNumberFormat="1" applyFont="1" applyFill="1"/>
    <xf numFmtId="0" fontId="3" fillId="0" borderId="0" xfId="0" applyFont="1"/>
    <xf numFmtId="0" fontId="3" fillId="0" borderId="0" xfId="4" applyFont="1"/>
    <xf numFmtId="49" fontId="3" fillId="0" borderId="0" xfId="4" applyNumberFormat="1" applyFont="1" applyAlignment="1"/>
    <xf numFmtId="0" fontId="10" fillId="0" borderId="0" xfId="0" applyFont="1"/>
    <xf numFmtId="49" fontId="10" fillId="0" borderId="0" xfId="0" applyNumberFormat="1" applyFont="1"/>
    <xf numFmtId="164" fontId="0" fillId="0" borderId="0" xfId="0" applyNumberFormat="1"/>
    <xf numFmtId="0" fontId="11" fillId="6" borderId="1" xfId="0" applyFont="1" applyFill="1" applyBorder="1" applyAlignment="1">
      <alignment horizontal="center"/>
    </xf>
    <xf numFmtId="0" fontId="2" fillId="0" borderId="1" xfId="0" applyNumberFormat="1" applyFont="1" applyBorder="1" applyAlignment="1">
      <alignment horizontal="center"/>
    </xf>
    <xf numFmtId="0" fontId="11" fillId="0" borderId="1" xfId="0" applyFont="1" applyBorder="1"/>
    <xf numFmtId="0" fontId="2" fillId="0" borderId="1" xfId="0" applyFont="1" applyBorder="1"/>
    <xf numFmtId="0" fontId="0" fillId="7" borderId="0" xfId="0" applyFill="1"/>
    <xf numFmtId="0" fontId="8" fillId="7" borderId="0" xfId="0" applyFont="1" applyFill="1"/>
    <xf numFmtId="0" fontId="0" fillId="0" borderId="0" xfId="0" applyAlignment="1">
      <alignment horizontal="right"/>
    </xf>
    <xf numFmtId="10" fontId="0" fillId="0" borderId="0" xfId="5" applyNumberFormat="1" applyFont="1"/>
    <xf numFmtId="0" fontId="13" fillId="0" borderId="0" xfId="0" applyFont="1"/>
    <xf numFmtId="0" fontId="0" fillId="0" borderId="0" xfId="0" applyAlignment="1">
      <alignment horizontal="center"/>
    </xf>
    <xf numFmtId="0" fontId="0" fillId="0" borderId="0" xfId="0" applyAlignment="1"/>
    <xf numFmtId="0" fontId="0" fillId="0" borderId="0" xfId="0" applyAlignment="1">
      <alignment horizontal="left" wrapText="1"/>
    </xf>
    <xf numFmtId="0" fontId="0" fillId="0" borderId="3" xfId="0" applyBorder="1" applyAlignment="1">
      <alignment horizontal="centerContinuous" wrapText="1"/>
    </xf>
    <xf numFmtId="0" fontId="0" fillId="0" borderId="4" xfId="0" applyBorder="1" applyAlignment="1">
      <alignment horizontal="centerContinuous" wrapText="1"/>
    </xf>
    <xf numFmtId="0" fontId="0" fillId="0" borderId="5" xfId="0" applyBorder="1" applyAlignment="1">
      <alignment horizontal="centerContinuous" wrapText="1"/>
    </xf>
    <xf numFmtId="0" fontId="15" fillId="9" borderId="2" xfId="0" applyFont="1" applyFill="1" applyBorder="1"/>
    <xf numFmtId="0" fontId="0" fillId="9" borderId="2" xfId="0" applyFill="1" applyBorder="1"/>
    <xf numFmtId="0" fontId="17" fillId="10" borderId="1" xfId="7" applyFont="1" applyFill="1" applyBorder="1" applyAlignment="1">
      <alignment horizontal="center" vertical="top" wrapText="1"/>
    </xf>
    <xf numFmtId="0" fontId="0" fillId="0" borderId="0" xfId="0" applyAlignment="1">
      <alignment horizontal="left" wrapText="1"/>
    </xf>
    <xf numFmtId="0" fontId="20" fillId="0" borderId="15" xfId="0" quotePrefix="1" applyFont="1" applyFill="1" applyBorder="1" applyAlignment="1">
      <alignment horizontal="left"/>
    </xf>
    <xf numFmtId="0" fontId="20" fillId="0" borderId="16" xfId="0" quotePrefix="1" applyFont="1" applyFill="1" applyBorder="1" applyAlignment="1">
      <alignment horizontal="left"/>
    </xf>
    <xf numFmtId="0" fontId="20" fillId="0" borderId="17" xfId="0" quotePrefix="1" applyFont="1" applyFill="1" applyBorder="1" applyAlignment="1">
      <alignment horizontal="left"/>
    </xf>
    <xf numFmtId="0" fontId="21" fillId="11" borderId="15" xfId="0" quotePrefix="1" applyFont="1" applyFill="1" applyBorder="1" applyAlignment="1">
      <alignment horizontal="left"/>
    </xf>
    <xf numFmtId="0" fontId="21" fillId="11" borderId="16" xfId="0" quotePrefix="1" applyFont="1" applyFill="1" applyBorder="1" applyAlignment="1">
      <alignment horizontal="left"/>
    </xf>
    <xf numFmtId="0" fontId="21" fillId="11" borderId="17" xfId="0" quotePrefix="1" applyFont="1" applyFill="1" applyBorder="1" applyAlignment="1">
      <alignment horizontal="left"/>
    </xf>
    <xf numFmtId="0" fontId="22" fillId="14" borderId="15" xfId="0" quotePrefix="1" applyFont="1" applyFill="1" applyBorder="1" applyAlignment="1">
      <alignment horizontal="left"/>
    </xf>
    <xf numFmtId="0" fontId="22" fillId="14" borderId="16" xfId="0" quotePrefix="1" applyFont="1" applyFill="1" applyBorder="1" applyAlignment="1">
      <alignment horizontal="left"/>
    </xf>
    <xf numFmtId="0" fontId="22" fillId="14" borderId="17" xfId="0" quotePrefix="1" applyFont="1" applyFill="1" applyBorder="1" applyAlignment="1">
      <alignment horizontal="left"/>
    </xf>
    <xf numFmtId="0" fontId="22" fillId="12" borderId="15" xfId="0" quotePrefix="1" applyFont="1" applyFill="1" applyBorder="1" applyAlignment="1">
      <alignment horizontal="left"/>
    </xf>
    <xf numFmtId="0" fontId="22" fillId="12" borderId="16" xfId="0" quotePrefix="1" applyFont="1" applyFill="1" applyBorder="1" applyAlignment="1">
      <alignment horizontal="left"/>
    </xf>
    <xf numFmtId="0" fontId="22" fillId="12" borderId="17" xfId="0" quotePrefix="1" applyFont="1" applyFill="1" applyBorder="1" applyAlignment="1">
      <alignment horizontal="left"/>
    </xf>
    <xf numFmtId="0" fontId="21" fillId="13" borderId="15" xfId="0" quotePrefix="1" applyFont="1" applyFill="1" applyBorder="1"/>
    <xf numFmtId="0" fontId="21" fillId="13" borderId="16" xfId="0" quotePrefix="1" applyFont="1" applyFill="1" applyBorder="1"/>
    <xf numFmtId="0" fontId="21" fillId="13" borderId="17" xfId="0" quotePrefix="1" applyFont="1" applyFill="1" applyBorder="1"/>
    <xf numFmtId="0" fontId="23" fillId="0" borderId="0" xfId="0" applyFont="1" applyFill="1"/>
    <xf numFmtId="0" fontId="2" fillId="0" borderId="0" xfId="0" applyFont="1" applyFill="1" applyAlignment="1">
      <alignment vertical="center"/>
    </xf>
    <xf numFmtId="0" fontId="2" fillId="0" borderId="0" xfId="0" applyFont="1" applyFill="1"/>
    <xf numFmtId="0" fontId="4" fillId="0" borderId="0" xfId="0" applyFont="1" applyFill="1"/>
    <xf numFmtId="0" fontId="23" fillId="0" borderId="0" xfId="0" applyFont="1"/>
    <xf numFmtId="0" fontId="24" fillId="0" borderId="0" xfId="0" applyFont="1"/>
    <xf numFmtId="0" fontId="0" fillId="0" borderId="0" xfId="0" applyFont="1"/>
    <xf numFmtId="0" fontId="0" fillId="0" borderId="0" xfId="0" applyAlignment="1">
      <alignment horizontal="left" wrapText="1"/>
    </xf>
    <xf numFmtId="0" fontId="25" fillId="9" borderId="2" xfId="0" applyFont="1" applyFill="1" applyBorder="1"/>
    <xf numFmtId="0" fontId="18" fillId="0" borderId="0" xfId="0" applyFont="1"/>
    <xf numFmtId="165" fontId="0" fillId="0" borderId="0" xfId="5" applyNumberFormat="1" applyFont="1"/>
    <xf numFmtId="0" fontId="0" fillId="16" borderId="17" xfId="0" applyFill="1" applyBorder="1"/>
    <xf numFmtId="0" fontId="23" fillId="11" borderId="17" xfId="0" applyFont="1" applyFill="1" applyBorder="1"/>
    <xf numFmtId="0" fontId="22" fillId="15" borderId="15" xfId="0" quotePrefix="1" applyFont="1" applyFill="1" applyBorder="1" applyAlignment="1">
      <alignment horizontal="left"/>
    </xf>
    <xf numFmtId="0" fontId="22" fillId="15" borderId="16" xfId="0" quotePrefix="1" applyFont="1" applyFill="1" applyBorder="1" applyAlignment="1">
      <alignment horizontal="left"/>
    </xf>
    <xf numFmtId="0" fontId="23" fillId="15" borderId="17" xfId="0" applyFont="1" applyFill="1" applyBorder="1"/>
    <xf numFmtId="0" fontId="23" fillId="12" borderId="17" xfId="0" applyFont="1" applyFill="1" applyBorder="1"/>
    <xf numFmtId="0" fontId="23" fillId="13" borderId="17" xfId="0" applyFont="1" applyFill="1" applyBorder="1"/>
    <xf numFmtId="0" fontId="26" fillId="0" borderId="0" xfId="0" applyFont="1"/>
    <xf numFmtId="0" fontId="6" fillId="0" borderId="0" xfId="0" quotePrefix="1" applyFont="1" applyAlignment="1">
      <alignment horizontal="left" vertical="center"/>
    </xf>
    <xf numFmtId="0" fontId="18" fillId="0" borderId="0" xfId="0" applyFont="1" applyAlignment="1">
      <alignment horizontal="left" vertical="center"/>
    </xf>
    <xf numFmtId="0" fontId="15" fillId="0" borderId="0" xfId="0" applyFont="1" applyFill="1" applyAlignment="1">
      <alignment vertical="center"/>
    </xf>
    <xf numFmtId="0" fontId="18" fillId="0" borderId="0" xfId="0" applyFont="1" applyFill="1"/>
    <xf numFmtId="0" fontId="27" fillId="17" borderId="1" xfId="7" applyFont="1" applyFill="1" applyBorder="1" applyAlignment="1" applyProtection="1">
      <alignment horizontal="center" vertical="top"/>
      <protection locked="0"/>
    </xf>
    <xf numFmtId="0" fontId="2" fillId="0" borderId="0" xfId="0" applyFont="1" applyFill="1" applyAlignment="1">
      <alignment horizontal="left" vertical="top" wrapText="1"/>
    </xf>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44" fontId="2" fillId="4" borderId="0" xfId="1" applyFont="1" applyFill="1" applyAlignment="1">
      <alignment horizontal="center" vertical="center" wrapText="1"/>
    </xf>
    <xf numFmtId="0" fontId="2" fillId="5" borderId="0" xfId="0" applyFont="1" applyFill="1" applyAlignment="1">
      <alignment horizontal="center" vertical="center" wrapText="1"/>
    </xf>
    <xf numFmtId="0" fontId="2" fillId="0" borderId="0" xfId="0" applyFont="1" applyAlignment="1">
      <alignment horizontal="left" vertical="center"/>
    </xf>
    <xf numFmtId="0" fontId="12" fillId="0" borderId="0" xfId="0" applyFont="1" applyAlignment="1">
      <alignment horizontal="center"/>
    </xf>
    <xf numFmtId="0" fontId="0" fillId="2" borderId="24" xfId="0" applyFill="1" applyBorder="1" applyAlignment="1">
      <alignment horizontal="left" vertical="center" indent="1"/>
    </xf>
    <xf numFmtId="0" fontId="0" fillId="2" borderId="25" xfId="0" applyFill="1" applyBorder="1" applyAlignment="1">
      <alignment horizontal="left" vertical="center" indent="1"/>
    </xf>
    <xf numFmtId="0" fontId="0" fillId="2" borderId="26" xfId="0" applyFill="1" applyBorder="1" applyAlignment="1">
      <alignment horizontal="left" vertical="center" indent="1"/>
    </xf>
    <xf numFmtId="0" fontId="0" fillId="2" borderId="27" xfId="0" applyFill="1" applyBorder="1" applyAlignment="1">
      <alignment horizontal="left" vertical="center" indent="1"/>
    </xf>
    <xf numFmtId="0" fontId="0" fillId="2" borderId="28" xfId="0" applyFill="1" applyBorder="1" applyAlignment="1">
      <alignment horizontal="left" vertical="center" indent="1"/>
    </xf>
    <xf numFmtId="0" fontId="0" fillId="2" borderId="29" xfId="0" applyFill="1" applyBorder="1" applyAlignment="1">
      <alignment horizontal="left" vertical="center" indent="1"/>
    </xf>
    <xf numFmtId="0" fontId="27" fillId="0" borderId="0" xfId="0" applyFont="1" applyFill="1" applyBorder="1" applyAlignment="1">
      <alignment horizontal="center" vertical="center"/>
    </xf>
    <xf numFmtId="0" fontId="0" fillId="0" borderId="0" xfId="0" applyAlignment="1">
      <alignment horizontal="left" wrapText="1"/>
    </xf>
    <xf numFmtId="0" fontId="18" fillId="0" borderId="0" xfId="0" applyFont="1" applyAlignment="1">
      <alignment horizontal="left" wrapText="1"/>
    </xf>
    <xf numFmtId="0" fontId="18" fillId="2" borderId="6" xfId="6" applyFont="1" applyFill="1" applyBorder="1" applyAlignment="1">
      <alignment horizontal="left" indent="1"/>
    </xf>
    <xf numFmtId="0" fontId="18" fillId="2" borderId="7" xfId="6" applyFont="1" applyFill="1" applyBorder="1" applyAlignment="1">
      <alignment horizontal="left" indent="1"/>
    </xf>
    <xf numFmtId="0" fontId="18" fillId="2" borderId="8" xfId="6" applyFont="1" applyFill="1" applyBorder="1" applyAlignment="1">
      <alignment horizontal="left" indent="1"/>
    </xf>
    <xf numFmtId="0" fontId="18" fillId="2" borderId="9" xfId="6" applyFont="1" applyFill="1" applyBorder="1" applyAlignment="1">
      <alignment horizontal="left" vertical="center" wrapText="1" indent="1"/>
    </xf>
    <xf numFmtId="0" fontId="18" fillId="2" borderId="10" xfId="6" applyFont="1" applyFill="1" applyBorder="1" applyAlignment="1">
      <alignment horizontal="left" vertical="center" wrapText="1" indent="1"/>
    </xf>
    <xf numFmtId="0" fontId="18" fillId="2" borderId="11" xfId="6" applyFont="1" applyFill="1" applyBorder="1" applyAlignment="1">
      <alignment horizontal="left" vertical="center" wrapText="1" indent="1"/>
    </xf>
    <xf numFmtId="0" fontId="18" fillId="2" borderId="12" xfId="6" applyFont="1" applyFill="1" applyBorder="1" applyAlignment="1">
      <alignment horizontal="left" vertical="center" wrapText="1" indent="1"/>
    </xf>
    <xf numFmtId="0" fontId="18" fillId="2" borderId="13" xfId="6" applyFont="1" applyFill="1" applyBorder="1" applyAlignment="1">
      <alignment horizontal="left" vertical="center" wrapText="1" indent="1"/>
    </xf>
    <xf numFmtId="0" fontId="18" fillId="2" borderId="14" xfId="6" applyFont="1" applyFill="1" applyBorder="1" applyAlignment="1">
      <alignment horizontal="left" vertical="center" wrapText="1" indent="1"/>
    </xf>
    <xf numFmtId="164" fontId="0" fillId="0" borderId="2" xfId="0" applyNumberFormat="1" applyBorder="1" applyAlignment="1">
      <alignment horizontal="center" vertical="center"/>
    </xf>
    <xf numFmtId="0" fontId="18" fillId="0" borderId="0" xfId="0" applyFont="1" applyBorder="1" applyAlignment="1">
      <alignment horizontal="left" wrapText="1"/>
    </xf>
    <xf numFmtId="0" fontId="19" fillId="0" borderId="18"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0" fillId="0" borderId="0" xfId="0" applyFont="1" applyAlignment="1">
      <alignment horizontal="left" wrapText="1"/>
    </xf>
    <xf numFmtId="0" fontId="15" fillId="9" borderId="2" xfId="0" applyFont="1" applyFill="1" applyBorder="1" applyAlignment="1">
      <alignment horizontal="left" wrapText="1"/>
    </xf>
    <xf numFmtId="0" fontId="0" fillId="9" borderId="3" xfId="0" applyFill="1" applyBorder="1" applyAlignment="1">
      <alignment horizontal="left" indent="1"/>
    </xf>
    <xf numFmtId="0" fontId="0" fillId="9" borderId="4" xfId="0" applyFill="1" applyBorder="1" applyAlignment="1">
      <alignment horizontal="left" indent="1"/>
    </xf>
    <xf numFmtId="0" fontId="0" fillId="9" borderId="5" xfId="0" applyFill="1" applyBorder="1" applyAlignment="1">
      <alignment horizontal="left" indent="1"/>
    </xf>
    <xf numFmtId="164" fontId="25" fillId="0" borderId="2" xfId="0" applyNumberFormat="1" applyFont="1" applyBorder="1" applyAlignment="1">
      <alignment horizontal="center" vertical="center"/>
    </xf>
    <xf numFmtId="0" fontId="19" fillId="0" borderId="18" xfId="0" applyFont="1" applyFill="1" applyBorder="1" applyAlignment="1">
      <alignment horizontal="left" wrapText="1"/>
    </xf>
    <xf numFmtId="0" fontId="19" fillId="0" borderId="19" xfId="0" applyFont="1" applyFill="1" applyBorder="1" applyAlignment="1">
      <alignment horizontal="left" wrapText="1"/>
    </xf>
    <xf numFmtId="0" fontId="19" fillId="0" borderId="20" xfId="0" applyFont="1" applyFill="1" applyBorder="1" applyAlignment="1">
      <alignment horizontal="left" wrapText="1"/>
    </xf>
    <xf numFmtId="0" fontId="19" fillId="0" borderId="21" xfId="0" applyFont="1" applyFill="1" applyBorder="1" applyAlignment="1">
      <alignment horizontal="left" wrapText="1"/>
    </xf>
    <xf numFmtId="0" fontId="19" fillId="0" borderId="22" xfId="0" applyFont="1" applyFill="1" applyBorder="1" applyAlignment="1">
      <alignment horizontal="left" wrapText="1"/>
    </xf>
    <xf numFmtId="0" fontId="19" fillId="0" borderId="23" xfId="0" applyFont="1" applyFill="1" applyBorder="1" applyAlignment="1">
      <alignment horizontal="left" wrapText="1"/>
    </xf>
  </cellXfs>
  <cellStyles count="8">
    <cellStyle name="Monétaire" xfId="1" builtinId="4"/>
    <cellStyle name="Monétaire 2" xfId="3"/>
    <cellStyle name="Normal" xfId="0" builtinId="0"/>
    <cellStyle name="Normal 2" xfId="2"/>
    <cellStyle name="Normal 3" xfId="4"/>
    <cellStyle name="Normal_NAF rev. 2 libcourt 65 et 40" xfId="7"/>
    <cellStyle name="Pourcentage" xfId="5" builtinId="5"/>
    <cellStyle name="Satisfaisant" xfId="6" builtinId="26"/>
  </cellStyles>
  <dxfs count="10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rgb="FF7030A0"/>
        </patternFill>
      </fill>
    </dxf>
    <dxf>
      <font>
        <b/>
        <i val="0"/>
        <color rgb="FFFF9900"/>
      </font>
      <fill>
        <patternFill patternType="none">
          <bgColor auto="1"/>
        </patternFill>
      </fill>
    </dxf>
    <dxf>
      <fill>
        <patternFill>
          <bgColor theme="0" tint="-0.14996795556505021"/>
        </patternFill>
      </fill>
    </dxf>
    <dxf>
      <font>
        <color theme="0"/>
      </font>
      <fill>
        <patternFill>
          <bgColor theme="9"/>
        </patternFill>
      </fill>
    </dxf>
    <dxf>
      <font>
        <color auto="1"/>
      </font>
      <fill>
        <patternFill>
          <bgColor rgb="FFCCFFCC"/>
        </patternFill>
      </fill>
    </dxf>
    <dxf>
      <fill>
        <patternFill>
          <bgColor theme="7" tint="0.59996337778862885"/>
        </patternFill>
      </fill>
    </dxf>
    <dxf>
      <font>
        <color theme="0"/>
      </font>
      <fill>
        <patternFill>
          <bgColor rgb="FFFF9900"/>
        </patternFill>
      </fill>
    </dxf>
    <dxf>
      <font>
        <color theme="0"/>
      </font>
      <fill>
        <patternFill>
          <bgColor theme="9"/>
        </patternFill>
      </fill>
    </dxf>
    <dxf>
      <font>
        <color auto="1"/>
      </font>
      <fill>
        <patternFill>
          <bgColor rgb="FFCCFFCC"/>
        </patternFill>
      </fill>
    </dxf>
    <dxf>
      <fill>
        <patternFill>
          <bgColor theme="7" tint="0.59996337778862885"/>
        </patternFill>
      </fill>
    </dxf>
    <dxf>
      <font>
        <color theme="0"/>
      </font>
      <fill>
        <patternFill>
          <bgColor rgb="FFFF9900"/>
        </patternFill>
      </fill>
    </dxf>
    <dxf>
      <font>
        <color theme="0"/>
      </font>
      <fill>
        <patternFill>
          <bgColor theme="9"/>
        </patternFill>
      </fill>
    </dxf>
    <dxf>
      <font>
        <color auto="1"/>
      </font>
      <fill>
        <patternFill>
          <bgColor rgb="FFCCFFCC"/>
        </patternFill>
      </fill>
    </dxf>
    <dxf>
      <fill>
        <patternFill>
          <bgColor theme="7" tint="0.59996337778862885"/>
        </patternFill>
      </fill>
    </dxf>
    <dxf>
      <font>
        <color theme="0"/>
      </font>
      <fill>
        <patternFill>
          <bgColor rgb="FFFF9900"/>
        </patternFill>
      </fill>
    </dxf>
    <dxf>
      <font>
        <color theme="0"/>
      </font>
      <fill>
        <patternFill>
          <bgColor theme="9"/>
        </patternFill>
      </fill>
    </dxf>
    <dxf>
      <font>
        <color auto="1"/>
      </font>
      <fill>
        <patternFill>
          <bgColor rgb="FFCCFFCC"/>
        </patternFill>
      </fill>
    </dxf>
    <dxf>
      <fill>
        <patternFill>
          <bgColor theme="7" tint="0.59996337778862885"/>
        </patternFill>
      </fill>
    </dxf>
    <dxf>
      <font>
        <color theme="0"/>
      </font>
      <fill>
        <patternFill>
          <bgColor rgb="FFFF99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rgb="FF7030A0"/>
        </patternFill>
      </fill>
    </dxf>
    <dxf>
      <font>
        <b/>
        <i val="0"/>
        <color rgb="FFFF9900"/>
      </font>
      <fill>
        <patternFill patternType="none">
          <bgColor auto="1"/>
        </patternFill>
      </fill>
    </dxf>
    <dxf>
      <fill>
        <patternFill>
          <bgColor theme="0" tint="-0.14996795556505021"/>
        </patternFill>
      </fill>
    </dxf>
    <dxf>
      <font>
        <color theme="0"/>
      </font>
      <fill>
        <patternFill>
          <bgColor theme="9"/>
        </patternFill>
      </fill>
    </dxf>
    <dxf>
      <font>
        <color auto="1"/>
      </font>
      <fill>
        <patternFill>
          <bgColor rgb="FFCCFFCC"/>
        </patternFill>
      </fill>
    </dxf>
    <dxf>
      <fill>
        <patternFill>
          <bgColor theme="7" tint="0.59996337778862885"/>
        </patternFill>
      </fill>
    </dxf>
    <dxf>
      <font>
        <color theme="0"/>
      </font>
      <fill>
        <patternFill>
          <bgColor rgb="FFFF9900"/>
        </patternFill>
      </fill>
    </dxf>
    <dxf>
      <font>
        <color theme="0"/>
      </font>
      <fill>
        <patternFill>
          <bgColor theme="9"/>
        </patternFill>
      </fill>
    </dxf>
    <dxf>
      <font>
        <color auto="1"/>
      </font>
      <fill>
        <patternFill>
          <bgColor rgb="FFCCFFCC"/>
        </patternFill>
      </fill>
    </dxf>
    <dxf>
      <fill>
        <patternFill>
          <bgColor theme="7" tint="0.59996337778862885"/>
        </patternFill>
      </fill>
    </dxf>
    <dxf>
      <font>
        <color theme="0"/>
      </font>
      <fill>
        <patternFill>
          <bgColor rgb="FFFF9900"/>
        </patternFill>
      </fill>
    </dxf>
    <dxf>
      <font>
        <color theme="0"/>
      </font>
      <fill>
        <patternFill>
          <bgColor theme="9"/>
        </patternFill>
      </fill>
    </dxf>
    <dxf>
      <font>
        <color auto="1"/>
      </font>
      <fill>
        <patternFill>
          <bgColor rgb="FFCCFFCC"/>
        </patternFill>
      </fill>
    </dxf>
    <dxf>
      <fill>
        <patternFill>
          <bgColor theme="7" tint="0.59996337778862885"/>
        </patternFill>
      </fill>
    </dxf>
    <dxf>
      <font>
        <color theme="0"/>
      </font>
      <fill>
        <patternFill>
          <bgColor rgb="FFFF9900"/>
        </patternFill>
      </fill>
    </dxf>
    <dxf>
      <font>
        <color theme="0"/>
      </font>
      <fill>
        <patternFill>
          <bgColor theme="9"/>
        </patternFill>
      </fill>
    </dxf>
    <dxf>
      <font>
        <color auto="1"/>
      </font>
      <fill>
        <patternFill>
          <bgColor rgb="FFCCFFCC"/>
        </patternFill>
      </fill>
    </dxf>
    <dxf>
      <fill>
        <patternFill>
          <bgColor theme="7" tint="0.59996337778862885"/>
        </patternFill>
      </fill>
    </dxf>
    <dxf>
      <font>
        <color theme="0"/>
      </font>
      <fill>
        <patternFill>
          <bgColor rgb="FFFF99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9"/>
        </patternFill>
      </fill>
    </dxf>
    <dxf>
      <font>
        <color auto="1"/>
      </font>
      <fill>
        <patternFill>
          <bgColor rgb="FFCCFFCC"/>
        </patternFill>
      </fill>
    </dxf>
    <dxf>
      <fill>
        <patternFill>
          <bgColor theme="7" tint="0.59996337778862885"/>
        </patternFill>
      </fill>
    </dxf>
    <dxf>
      <font>
        <color theme="0"/>
      </font>
      <fill>
        <patternFill>
          <bgColor rgb="FFFF9900"/>
        </patternFill>
      </fill>
    </dxf>
    <dxf>
      <font>
        <color theme="0"/>
      </font>
      <fill>
        <patternFill>
          <bgColor theme="9"/>
        </patternFill>
      </fill>
    </dxf>
    <dxf>
      <font>
        <color auto="1"/>
      </font>
      <fill>
        <patternFill>
          <bgColor rgb="FFCCFFCC"/>
        </patternFill>
      </fill>
    </dxf>
    <dxf>
      <fill>
        <patternFill>
          <bgColor theme="7" tint="0.59996337778862885"/>
        </patternFill>
      </fill>
    </dxf>
    <dxf>
      <font>
        <color theme="0"/>
      </font>
      <fill>
        <patternFill>
          <bgColor rgb="FFFF9900"/>
        </patternFill>
      </fill>
    </dxf>
    <dxf>
      <font>
        <color theme="0"/>
      </font>
      <fill>
        <patternFill>
          <bgColor theme="9"/>
        </patternFill>
      </fill>
    </dxf>
    <dxf>
      <font>
        <color auto="1"/>
      </font>
      <fill>
        <patternFill>
          <bgColor rgb="FFCCFFCC"/>
        </patternFill>
      </fill>
    </dxf>
    <dxf>
      <fill>
        <patternFill>
          <bgColor theme="7" tint="0.59996337778862885"/>
        </patternFill>
      </fill>
    </dxf>
    <dxf>
      <font>
        <color theme="0"/>
      </font>
      <fill>
        <patternFill>
          <bgColor rgb="FFFF9900"/>
        </patternFill>
      </fill>
    </dxf>
    <dxf>
      <font>
        <color theme="0"/>
      </font>
      <fill>
        <patternFill>
          <bgColor theme="9"/>
        </patternFill>
      </fill>
    </dxf>
    <dxf>
      <font>
        <color auto="1"/>
      </font>
      <fill>
        <patternFill>
          <bgColor rgb="FFCCFFCC"/>
        </patternFill>
      </fill>
    </dxf>
    <dxf>
      <fill>
        <patternFill>
          <bgColor theme="7" tint="0.59996337778862885"/>
        </patternFill>
      </fill>
    </dxf>
    <dxf>
      <font>
        <color theme="0"/>
      </font>
      <fill>
        <patternFill>
          <bgColor rgb="FFFF9900"/>
        </patternFill>
      </fill>
    </dxf>
    <dxf>
      <font>
        <color theme="0"/>
      </font>
      <fill>
        <patternFill>
          <bgColor rgb="FF7030A0"/>
        </patternFill>
      </fill>
    </dxf>
    <dxf>
      <font>
        <b/>
        <i val="0"/>
        <color rgb="FFFF9900"/>
      </font>
      <fill>
        <patternFill patternType="none">
          <bgColor auto="1"/>
        </patternFill>
      </fill>
    </dxf>
    <dxf>
      <font>
        <color theme="0"/>
      </font>
      <fill>
        <patternFill>
          <bgColor theme="1" tint="0.34998626667073579"/>
        </patternFill>
      </fill>
    </dxf>
    <dxf>
      <font>
        <color theme="0"/>
      </font>
      <fill>
        <patternFill>
          <bgColor theme="9" tint="-0.24994659260841701"/>
        </patternFill>
      </fill>
    </dxf>
    <dxf>
      <font>
        <color auto="1"/>
      </font>
      <fill>
        <patternFill>
          <bgColor theme="9" tint="0.59996337778862885"/>
        </patternFill>
      </fill>
    </dxf>
    <dxf>
      <fill>
        <patternFill>
          <bgColor theme="7" tint="0.39994506668294322"/>
        </patternFill>
      </fill>
    </dxf>
    <dxf>
      <font>
        <color theme="0"/>
      </font>
      <fill>
        <patternFill>
          <bgColor theme="5" tint="-0.24994659260841701"/>
        </patternFill>
      </fill>
    </dxf>
    <dxf>
      <font>
        <color theme="0"/>
      </font>
      <fill>
        <patternFill>
          <bgColor theme="9" tint="-0.24994659260841701"/>
        </patternFill>
      </fill>
    </dxf>
    <dxf>
      <font>
        <color auto="1"/>
      </font>
      <fill>
        <patternFill>
          <bgColor theme="9" tint="0.59996337778862885"/>
        </patternFill>
      </fill>
    </dxf>
    <dxf>
      <fill>
        <patternFill>
          <bgColor theme="7" tint="0.39994506668294322"/>
        </patternFill>
      </fill>
    </dxf>
    <dxf>
      <font>
        <color theme="0"/>
      </font>
      <fill>
        <patternFill>
          <bgColor theme="5" tint="-0.24994659260841701"/>
        </patternFill>
      </fill>
    </dxf>
    <dxf>
      <font>
        <color theme="0"/>
      </font>
      <fill>
        <patternFill>
          <bgColor theme="9" tint="-0.24994659260841701"/>
        </patternFill>
      </fill>
    </dxf>
    <dxf>
      <font>
        <color auto="1"/>
      </font>
      <fill>
        <patternFill>
          <bgColor theme="9" tint="0.59996337778862885"/>
        </patternFill>
      </fill>
    </dxf>
    <dxf>
      <fill>
        <patternFill>
          <bgColor theme="7" tint="0.39994506668294322"/>
        </patternFill>
      </fill>
    </dxf>
    <dxf>
      <font>
        <color theme="0"/>
      </font>
      <fill>
        <patternFill>
          <bgColor theme="5" tint="-0.24994659260841701"/>
        </patternFill>
      </fill>
    </dxf>
    <dxf>
      <font>
        <color theme="0"/>
      </font>
      <fill>
        <patternFill>
          <bgColor theme="9" tint="-0.24994659260841701"/>
        </patternFill>
      </fill>
    </dxf>
    <dxf>
      <font>
        <color auto="1"/>
      </font>
      <fill>
        <patternFill>
          <bgColor theme="9" tint="0.59996337778862885"/>
        </patternFill>
      </fill>
    </dxf>
    <dxf>
      <fill>
        <patternFill>
          <bgColor theme="7" tint="0.39994506668294322"/>
        </patternFill>
      </fill>
    </dxf>
    <dxf>
      <font>
        <color theme="0"/>
      </font>
      <fill>
        <patternFill>
          <bgColor theme="5" tint="-0.24994659260841701"/>
        </patternFill>
      </fill>
    </dxf>
    <dxf>
      <font>
        <b/>
        <i val="0"/>
        <color rgb="FFFF0000"/>
      </font>
    </dxf>
    <dxf>
      <font>
        <color theme="0"/>
      </font>
      <fill>
        <patternFill>
          <bgColor theme="1" tint="0.34998626667073579"/>
        </patternFill>
      </fill>
    </dxf>
    <dxf>
      <font>
        <color theme="0"/>
      </font>
      <fill>
        <patternFill>
          <bgColor theme="9" tint="-0.24994659260841701"/>
        </patternFill>
      </fill>
    </dxf>
    <dxf>
      <font>
        <color auto="1"/>
      </font>
      <fill>
        <patternFill>
          <bgColor theme="9" tint="0.59996337778862885"/>
        </patternFill>
      </fill>
    </dxf>
    <dxf>
      <fill>
        <patternFill>
          <bgColor theme="7" tint="0.39994506668294322"/>
        </patternFill>
      </fill>
    </dxf>
    <dxf>
      <font>
        <color theme="0"/>
      </font>
      <fill>
        <patternFill>
          <bgColor theme="5" tint="-0.24994659260841701"/>
        </patternFill>
      </fill>
    </dxf>
    <dxf>
      <font>
        <color theme="0"/>
      </font>
      <fill>
        <patternFill>
          <bgColor theme="9" tint="-0.24994659260841701"/>
        </patternFill>
      </fill>
    </dxf>
    <dxf>
      <font>
        <color auto="1"/>
      </font>
      <fill>
        <patternFill>
          <bgColor theme="9" tint="0.59996337778862885"/>
        </patternFill>
      </fill>
    </dxf>
    <dxf>
      <fill>
        <patternFill>
          <bgColor theme="7" tint="0.39994506668294322"/>
        </patternFill>
      </fill>
    </dxf>
    <dxf>
      <font>
        <color theme="0"/>
      </font>
      <fill>
        <patternFill>
          <bgColor theme="5" tint="-0.24994659260841701"/>
        </patternFill>
      </fill>
    </dxf>
    <dxf>
      <font>
        <color theme="0"/>
      </font>
      <fill>
        <patternFill>
          <bgColor theme="9" tint="-0.24994659260841701"/>
        </patternFill>
      </fill>
    </dxf>
    <dxf>
      <font>
        <color auto="1"/>
      </font>
      <fill>
        <patternFill>
          <bgColor theme="9" tint="0.59996337778862885"/>
        </patternFill>
      </fill>
    </dxf>
    <dxf>
      <fill>
        <patternFill>
          <bgColor theme="7" tint="0.39994506668294322"/>
        </patternFill>
      </fill>
    </dxf>
    <dxf>
      <font>
        <color theme="0"/>
      </font>
      <fill>
        <patternFill>
          <bgColor theme="5" tint="-0.24994659260841701"/>
        </patternFill>
      </fill>
    </dxf>
    <dxf>
      <font>
        <color theme="0"/>
      </font>
      <fill>
        <patternFill>
          <bgColor theme="9" tint="-0.24994659260841701"/>
        </patternFill>
      </fill>
    </dxf>
    <dxf>
      <font>
        <color auto="1"/>
      </font>
      <fill>
        <patternFill>
          <bgColor theme="9" tint="0.59996337778862885"/>
        </patternFill>
      </fill>
    </dxf>
    <dxf>
      <fill>
        <patternFill>
          <bgColor theme="7" tint="0.39994506668294322"/>
        </patternFill>
      </fill>
    </dxf>
    <dxf>
      <font>
        <color theme="0"/>
      </font>
      <fill>
        <patternFill>
          <bgColor theme="5" tint="-0.24994659260841701"/>
        </patternFill>
      </fill>
    </dxf>
    <dxf>
      <font>
        <b/>
        <i val="0"/>
        <color rgb="FFFF0000"/>
      </font>
    </dxf>
  </dxfs>
  <tableStyles count="0" defaultTableStyle="TableStyleMedium2" defaultPivotStyle="PivotStyleLight16"/>
  <colors>
    <mruColors>
      <color rgb="FFCCFFCC"/>
      <color rgb="FFFF9900"/>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76200</xdr:colOff>
      <xdr:row>25</xdr:row>
      <xdr:rowOff>19050</xdr:rowOff>
    </xdr:from>
    <xdr:to>
      <xdr:col>7</xdr:col>
      <xdr:colOff>257175</xdr:colOff>
      <xdr:row>27</xdr:row>
      <xdr:rowOff>19050</xdr:rowOff>
    </xdr:to>
    <xdr:pic>
      <xdr:nvPicPr>
        <xdr:cNvPr id="5" name="Image 4"/>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4475" y="5067300"/>
          <a:ext cx="47529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0</xdr:row>
      <xdr:rowOff>19050</xdr:rowOff>
    </xdr:from>
    <xdr:ext cx="5705476" cy="344633"/>
    <xdr:sp macro="" textlink="">
      <xdr:nvSpPr>
        <xdr:cNvPr id="2" name="Rectangle à coins arrondis 1"/>
        <xdr:cNvSpPr/>
      </xdr:nvSpPr>
      <xdr:spPr>
        <a:xfrm>
          <a:off x="19050" y="19050"/>
          <a:ext cx="5705476" cy="34463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spAutoFit/>
        </a:bodyPr>
        <a:lstStyle/>
        <a:p>
          <a:pPr algn="ctr"/>
          <a:r>
            <a:rPr lang="fr-FR" sz="1400" b="1"/>
            <a:t>Arrêts de travail</a:t>
          </a:r>
          <a:r>
            <a:rPr lang="fr-FR" sz="1400" b="1" baseline="0"/>
            <a:t> 2017 : quels résultats dans votre secteur d'activité ? </a:t>
          </a:r>
          <a:endParaRPr lang="fr-FR" sz="1400" b="1"/>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workbookViewId="0">
      <selection activeCell="E5" sqref="E5"/>
    </sheetView>
  </sheetViews>
  <sheetFormatPr baseColWidth="10" defaultColWidth="11.42578125" defaultRowHeight="15"/>
  <cols>
    <col min="1" max="1" width="21.5703125" style="29" customWidth="1"/>
    <col min="2" max="16384" width="11.42578125" style="29"/>
  </cols>
  <sheetData>
    <row r="1" spans="1:9" ht="37.5" customHeight="1">
      <c r="A1" s="136" t="s">
        <v>199</v>
      </c>
      <c r="B1" s="136"/>
      <c r="C1" s="136"/>
      <c r="D1" s="136"/>
      <c r="E1" s="136"/>
      <c r="F1" s="136"/>
      <c r="G1" s="136"/>
      <c r="H1" s="136"/>
      <c r="I1" s="136"/>
    </row>
    <row r="3" spans="1:9">
      <c r="A3" s="113" t="s">
        <v>206</v>
      </c>
      <c r="B3" s="29" t="s">
        <v>205</v>
      </c>
    </row>
    <row r="4" spans="1:9">
      <c r="A4" s="113" t="s">
        <v>207</v>
      </c>
      <c r="B4" s="36" t="s">
        <v>212</v>
      </c>
    </row>
    <row r="5" spans="1:9">
      <c r="A5" s="113"/>
      <c r="B5" s="36" t="s">
        <v>213</v>
      </c>
    </row>
    <row r="6" spans="1:9">
      <c r="A6" s="113"/>
      <c r="B6" s="131" t="s">
        <v>2933</v>
      </c>
    </row>
    <row r="7" spans="1:9">
      <c r="A7" s="113"/>
      <c r="B7" s="37" t="s">
        <v>214</v>
      </c>
    </row>
    <row r="8" spans="1:9">
      <c r="A8" s="113"/>
      <c r="B8" s="37" t="s">
        <v>215</v>
      </c>
    </row>
    <row r="9" spans="1:9">
      <c r="A9" s="113"/>
      <c r="B9" s="37" t="s">
        <v>216</v>
      </c>
    </row>
    <row r="10" spans="1:9">
      <c r="A10" s="113"/>
      <c r="B10" s="36" t="s">
        <v>2934</v>
      </c>
    </row>
    <row r="11" spans="1:9">
      <c r="A11" s="113"/>
      <c r="B11" s="37" t="s">
        <v>217</v>
      </c>
    </row>
    <row r="12" spans="1:9">
      <c r="A12" s="113"/>
      <c r="B12" s="37" t="s">
        <v>218</v>
      </c>
    </row>
    <row r="13" spans="1:9">
      <c r="A13" s="113"/>
      <c r="B13" s="37" t="s">
        <v>219</v>
      </c>
    </row>
    <row r="14" spans="1:9">
      <c r="A14" s="113"/>
      <c r="B14" s="37" t="s">
        <v>220</v>
      </c>
    </row>
    <row r="15" spans="1:9">
      <c r="A15" s="114"/>
      <c r="B15" s="37" t="s">
        <v>221</v>
      </c>
    </row>
    <row r="16" spans="1:9">
      <c r="A16" s="114"/>
      <c r="B16" s="132" t="s">
        <v>2910</v>
      </c>
    </row>
    <row r="17" spans="1:15">
      <c r="A17" s="113" t="s">
        <v>208</v>
      </c>
      <c r="B17" s="34" t="s">
        <v>211</v>
      </c>
    </row>
    <row r="19" spans="1:15">
      <c r="A19" s="133" t="s">
        <v>2911</v>
      </c>
      <c r="K19" s="33"/>
    </row>
    <row r="20" spans="1:15">
      <c r="A20" s="30" t="s">
        <v>198</v>
      </c>
      <c r="B20" s="29" t="s">
        <v>200</v>
      </c>
      <c r="K20" s="33"/>
    </row>
    <row r="21" spans="1:15">
      <c r="A21" s="31" t="s">
        <v>0</v>
      </c>
      <c r="B21" s="29" t="s">
        <v>204</v>
      </c>
      <c r="K21" s="33"/>
    </row>
    <row r="22" spans="1:15">
      <c r="A22" s="31" t="s">
        <v>1</v>
      </c>
      <c r="B22" s="29" t="s">
        <v>201</v>
      </c>
    </row>
    <row r="23" spans="1:15">
      <c r="A23" s="32" t="s">
        <v>2</v>
      </c>
      <c r="B23" s="29" t="s">
        <v>203</v>
      </c>
    </row>
    <row r="24" spans="1:15">
      <c r="A24" s="32" t="s">
        <v>3</v>
      </c>
      <c r="B24" s="29" t="s">
        <v>202</v>
      </c>
    </row>
    <row r="25" spans="1:15">
      <c r="A25" s="134" t="s">
        <v>2912</v>
      </c>
      <c r="B25" s="29" t="s">
        <v>2935</v>
      </c>
    </row>
    <row r="26" spans="1:15">
      <c r="A26" s="112"/>
      <c r="B26" s="112"/>
    </row>
    <row r="27" spans="1:15">
      <c r="A27" s="112"/>
      <c r="B27" s="112"/>
    </row>
    <row r="28" spans="1:15">
      <c r="B28" s="29" t="s">
        <v>2936</v>
      </c>
    </row>
    <row r="29" spans="1:15">
      <c r="B29" s="29" t="s">
        <v>2937</v>
      </c>
    </row>
    <row r="31" spans="1:15">
      <c r="A31" s="115"/>
      <c r="M31" s="112"/>
      <c r="O31" s="112"/>
    </row>
    <row r="32" spans="1:15">
      <c r="A32" s="115"/>
      <c r="M32" s="112"/>
      <c r="O32" s="112"/>
    </row>
    <row r="33" spans="1:15">
      <c r="A33" s="115"/>
      <c r="M33" s="112"/>
      <c r="O33" s="112"/>
    </row>
    <row r="34" spans="1:15">
      <c r="A34" s="115"/>
      <c r="M34" s="112"/>
      <c r="O34" s="112"/>
    </row>
    <row r="35" spans="1:15">
      <c r="A35" s="115"/>
      <c r="M35" s="112"/>
      <c r="O35" s="112"/>
    </row>
    <row r="36" spans="1:15">
      <c r="A36" s="115"/>
      <c r="M36" s="112"/>
      <c r="O36" s="112"/>
    </row>
    <row r="37" spans="1:15">
      <c r="A37" s="115"/>
      <c r="M37" s="112"/>
      <c r="O37" s="112"/>
    </row>
    <row r="38" spans="1:15">
      <c r="A38" s="115"/>
      <c r="M38" s="112"/>
      <c r="O38" s="112"/>
    </row>
    <row r="39" spans="1:15">
      <c r="A39" s="115"/>
      <c r="M39" s="112"/>
      <c r="O39" s="112"/>
    </row>
    <row r="40" spans="1:15">
      <c r="A40" s="115"/>
      <c r="M40" s="112"/>
      <c r="O40" s="112"/>
    </row>
    <row r="41" spans="1:15">
      <c r="A41" s="115"/>
      <c r="M41" s="112"/>
      <c r="O41" s="112"/>
    </row>
    <row r="42" spans="1:15">
      <c r="A42" s="115"/>
      <c r="M42" s="112"/>
      <c r="O42" s="112"/>
    </row>
  </sheetData>
  <sheetProtection password="9D0E" sheet="1" objects="1" scenarios="1"/>
  <mergeCells count="1">
    <mergeCell ref="A1:I1"/>
  </mergeCells>
  <pageMargins left="0.25" right="0.25" top="0.75" bottom="0.75" header="0.3" footer="0.3"/>
  <pageSetup paperSize="8" scale="7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F56"/>
  <sheetViews>
    <sheetView showGridLines="0" workbookViewId="0">
      <selection activeCell="A34" sqref="A33:A34"/>
    </sheetView>
  </sheetViews>
  <sheetFormatPr baseColWidth="10" defaultRowHeight="15"/>
  <cols>
    <col min="4" max="4" width="13" customWidth="1"/>
    <col min="5" max="5" width="20" customWidth="1"/>
  </cols>
  <sheetData>
    <row r="3" spans="1:6">
      <c r="A3" s="150" t="s">
        <v>2902</v>
      </c>
      <c r="B3" s="150"/>
      <c r="C3" s="150"/>
      <c r="D3" s="150"/>
      <c r="E3" s="150"/>
      <c r="F3" s="150"/>
    </row>
    <row r="4" spans="1:6">
      <c r="A4" s="150"/>
      <c r="B4" s="150"/>
      <c r="C4" s="150"/>
      <c r="D4" s="150"/>
      <c r="E4" s="150"/>
      <c r="F4" s="150"/>
    </row>
    <row r="5" spans="1:6" ht="6" customHeight="1"/>
    <row r="6" spans="1:6">
      <c r="A6" t="s">
        <v>2883</v>
      </c>
    </row>
    <row r="7" spans="1:6">
      <c r="A7" t="s">
        <v>2884</v>
      </c>
    </row>
    <row r="8" spans="1:6" ht="15.75" thickBot="1"/>
    <row r="9" spans="1:6" ht="15.75" thickBot="1">
      <c r="A9" t="s">
        <v>2882</v>
      </c>
      <c r="B9" s="95" t="s">
        <v>2336</v>
      </c>
      <c r="C9" s="152" t="str">
        <f>IFERROR(INDEX(NAF732_NA88!$A:$G,MATCH('Rech par NAF moy pondérées'!A4,NAF732_NA88!$C:$C,0),MATCH('Rech par NAF moy pondérées'!$B$3,NAF732_NA88!$1:$1,0)),"Attention, ce code n'existe pas")</f>
        <v>Décolletage</v>
      </c>
      <c r="D9" s="153"/>
      <c r="E9" s="153"/>
      <c r="F9" s="154"/>
    </row>
    <row r="11" spans="1:6">
      <c r="A11" s="150" t="s">
        <v>2901</v>
      </c>
      <c r="B11" s="150"/>
      <c r="C11" s="150"/>
      <c r="D11" s="150"/>
      <c r="E11" s="150"/>
      <c r="F11" s="150"/>
    </row>
    <row r="12" spans="1:6">
      <c r="A12" s="150"/>
      <c r="B12" s="150"/>
      <c r="C12" s="150"/>
      <c r="D12" s="150"/>
      <c r="E12" s="150"/>
      <c r="F12" s="150"/>
    </row>
    <row r="14" spans="1:6" ht="15" customHeight="1" thickBot="1">
      <c r="A14" s="88" t="s">
        <v>2886</v>
      </c>
      <c r="B14" s="88"/>
      <c r="C14" s="88"/>
      <c r="D14" s="88"/>
      <c r="E14" s="88"/>
      <c r="F14" s="88"/>
    </row>
    <row r="15" spans="1:6" ht="15" customHeight="1">
      <c r="A15" s="155" t="str">
        <f>IF(C9="Attention, ce code n'existe pas","",'Rech par NAF moy pondérées'!A25)</f>
        <v>Fabrication de produits métalliques, à l'exception des machines et des équipements</v>
      </c>
      <c r="B15" s="156"/>
      <c r="C15" s="156"/>
      <c r="D15" s="156"/>
      <c r="E15" s="156"/>
      <c r="F15" s="157"/>
    </row>
    <row r="16" spans="1:6" ht="15.75" thickBot="1">
      <c r="A16" s="158"/>
      <c r="B16" s="159"/>
      <c r="C16" s="159"/>
      <c r="D16" s="159"/>
      <c r="E16" s="159"/>
      <c r="F16" s="160"/>
    </row>
    <row r="18" spans="1:6">
      <c r="A18" t="s">
        <v>2887</v>
      </c>
    </row>
    <row r="19" spans="1:6" ht="6.75" customHeight="1"/>
    <row r="20" spans="1:6">
      <c r="A20" t="s">
        <v>2888</v>
      </c>
    </row>
    <row r="21" spans="1:6">
      <c r="A21" t="str">
        <f>"L'indice est de "&amp;TEXT('Rech par NAF moy pondérées'!D4,"#0,0")&amp;" pour un indice moyen, pondéré secteur par secteur, de "&amp;TEXT('Rech par NAF moy pondérées'!E4,"#0,0")&amp;"."</f>
        <v>L'indice est de 8,5 pour un indice moyen, pondéré secteur par secteur, de 30,3.</v>
      </c>
    </row>
    <row r="22" spans="1:6" ht="6" customHeight="1"/>
    <row r="23" spans="1:6">
      <c r="A23" t="s">
        <v>2889</v>
      </c>
    </row>
    <row r="24" spans="1:6">
      <c r="A24" t="str">
        <f>"L'indice est de "&amp;TEXT('Rech par NAF moy pondérées'!D5,"#0,0")&amp;" pour un indice moyen, pondéré secteur par secteur, de "&amp;TEXT('Rech par NAF moy pondérées'!E5,"#0,0")&amp;"."</f>
        <v>L'indice est de 8,0 pour un indice moyen, pondéré secteur par secteur, de 26,8.</v>
      </c>
    </row>
    <row r="25" spans="1:6" ht="6" customHeight="1"/>
    <row r="26" spans="1:6">
      <c r="A26" t="s">
        <v>2890</v>
      </c>
    </row>
    <row r="27" spans="1:6">
      <c r="A27" t="str">
        <f>"L'indice est de "&amp;TEXT('Rech par NAF moy pondérées'!D6,"#0,0")&amp;" pour un indice moyen, pondéré secteur par secteur, de "&amp;TEXT('Rech par NAF moy pondérées'!E6,"#0,0")&amp;"."</f>
        <v>L'indice est de 14,5 pour un indice moyen, pondéré secteur par secteur, de 29,4.</v>
      </c>
    </row>
    <row r="28" spans="1:6" ht="6" customHeight="1"/>
    <row r="29" spans="1:6">
      <c r="A29" s="150" t="s">
        <v>2891</v>
      </c>
      <c r="B29" s="150"/>
      <c r="C29" s="150"/>
      <c r="D29" s="150"/>
      <c r="E29" s="150"/>
      <c r="F29" s="150"/>
    </row>
    <row r="30" spans="1:6">
      <c r="A30" s="150"/>
      <c r="B30" s="150"/>
      <c r="C30" s="150"/>
      <c r="D30" s="150"/>
      <c r="E30" s="150"/>
      <c r="F30" s="150"/>
    </row>
    <row r="31" spans="1:6">
      <c r="A31" t="str">
        <f>"L'indice est de "&amp;TEXT('Rech par NAF moy pondérées'!D7,"#0,0")&amp;" pour un indice moyen, pondéré secteur par secteur, de "&amp;TEXT('Rech par NAF moy pondérées'!E7,"#0,0")&amp;"."</f>
        <v>L'indice est de 8,0 pour un indice moyen, pondéré secteur par secteur, de 28,7.</v>
      </c>
    </row>
    <row r="32" spans="1:6" ht="6" customHeight="1"/>
    <row r="33" spans="1:6">
      <c r="A33" t="s">
        <v>2909</v>
      </c>
    </row>
    <row r="34" spans="1:6">
      <c r="A34" t="s">
        <v>2897</v>
      </c>
    </row>
    <row r="35" spans="1:6" ht="3.75" customHeight="1"/>
    <row r="36" spans="1:6">
      <c r="A36" s="93" t="s">
        <v>2892</v>
      </c>
      <c r="B36" s="93"/>
      <c r="C36" s="93"/>
      <c r="D36" s="94" t="s">
        <v>2898</v>
      </c>
      <c r="E36" s="94" t="s">
        <v>2914</v>
      </c>
      <c r="F36" s="120" t="s">
        <v>2900</v>
      </c>
    </row>
    <row r="37" spans="1:6">
      <c r="A37" s="170" t="s">
        <v>2893</v>
      </c>
      <c r="B37" s="170"/>
      <c r="C37" s="170"/>
      <c r="D37" s="161">
        <f>IF(A15="","N.C.",'Rech par NAF moy pondérées'!D4)</f>
        <v>8.5</v>
      </c>
      <c r="E37" s="161">
        <f>'Rech par NAF moy pondérées'!E4</f>
        <v>30.251574412957989</v>
      </c>
      <c r="F37" s="174">
        <f>IFERROR(IF(D37="N.C.","N.C.",D37-E37),"N.C.")</f>
        <v>-21.751574412957989</v>
      </c>
    </row>
    <row r="38" spans="1:6">
      <c r="A38" s="170"/>
      <c r="B38" s="170"/>
      <c r="C38" s="170"/>
      <c r="D38" s="161"/>
      <c r="E38" s="161"/>
      <c r="F38" s="174"/>
    </row>
    <row r="39" spans="1:6">
      <c r="A39" s="170" t="s">
        <v>2894</v>
      </c>
      <c r="B39" s="170"/>
      <c r="C39" s="170"/>
      <c r="D39" s="161">
        <f>IF(A15="","N.C.",'Rech par NAF moy pondérées'!D5)</f>
        <v>8</v>
      </c>
      <c r="E39" s="161">
        <f>'Rech par NAF moy pondérées'!E5</f>
        <v>26.792624482513233</v>
      </c>
      <c r="F39" s="174">
        <f>IFERROR(IF(D39="N.C.","N.C.",D39-E39),"N.C.")</f>
        <v>-18.792624482513233</v>
      </c>
    </row>
    <row r="40" spans="1:6">
      <c r="A40" s="170"/>
      <c r="B40" s="170"/>
      <c r="C40" s="170"/>
      <c r="D40" s="161"/>
      <c r="E40" s="161"/>
      <c r="F40" s="174"/>
    </row>
    <row r="41" spans="1:6">
      <c r="A41" s="170" t="s">
        <v>2895</v>
      </c>
      <c r="B41" s="170"/>
      <c r="C41" s="170"/>
      <c r="D41" s="161">
        <f>IF(A15="","N.C.",'Rech par NAF moy pondérées'!D6)</f>
        <v>14.5</v>
      </c>
      <c r="E41" s="161">
        <f>'Rech par NAF moy pondérées'!E6</f>
        <v>29.363286617470202</v>
      </c>
      <c r="F41" s="174">
        <f>IFERROR(IF(D41="N.C.","N.C.",D41-E41),"N.C.")</f>
        <v>-14.863286617470202</v>
      </c>
    </row>
    <row r="42" spans="1:6">
      <c r="A42" s="170"/>
      <c r="B42" s="170"/>
      <c r="C42" s="170"/>
      <c r="D42" s="161"/>
      <c r="E42" s="161"/>
      <c r="F42" s="174"/>
    </row>
    <row r="43" spans="1:6">
      <c r="A43" s="170" t="s">
        <v>2896</v>
      </c>
      <c r="B43" s="170"/>
      <c r="C43" s="170"/>
      <c r="D43" s="161">
        <f>IF(A15="","N.C.",'Rech par NAF moy pondérées'!D7)</f>
        <v>8</v>
      </c>
      <c r="E43" s="161">
        <v>0.95</v>
      </c>
      <c r="F43" s="174">
        <f>IFERROR(IF(D43="N.C.","N.C.",D43-E43),"N.C.")</f>
        <v>7.05</v>
      </c>
    </row>
    <row r="44" spans="1:6">
      <c r="A44" s="170"/>
      <c r="B44" s="170"/>
      <c r="C44" s="170"/>
      <c r="D44" s="161"/>
      <c r="E44" s="161"/>
      <c r="F44" s="174"/>
    </row>
    <row r="45" spans="1:6" ht="3.75" customHeight="1"/>
    <row r="46" spans="1:6">
      <c r="A46" s="150" t="str">
        <f>"Pour mémoire, on décompte dans votre famille d'activités "&amp;TEXT('Recherche par NAF'!B9,"### ###")&amp;" salariés, soit "&amp;TEXT('Recherche par NAF'!B11,"#0,0%")&amp;" de la population étudiée."</f>
        <v>Pour mémoire, on décompte dans votre famille d'activités 151 182 salariés, soit 9,8% de la population étudiée.</v>
      </c>
      <c r="B46" s="150"/>
      <c r="C46" s="150"/>
      <c r="D46" s="150"/>
      <c r="E46" s="150"/>
      <c r="F46" s="150"/>
    </row>
    <row r="47" spans="1:6">
      <c r="A47" s="150"/>
      <c r="B47" s="150"/>
      <c r="C47" s="150"/>
      <c r="D47" s="150"/>
      <c r="E47" s="150"/>
      <c r="F47" s="150"/>
    </row>
    <row r="48" spans="1:6" ht="3.75" customHeight="1"/>
    <row r="49" spans="1:6">
      <c r="A49" s="119" t="s">
        <v>2903</v>
      </c>
      <c r="B49" s="119"/>
      <c r="C49" s="119"/>
      <c r="D49" s="119"/>
      <c r="E49" s="119"/>
      <c r="F49" s="119"/>
    </row>
    <row r="50" spans="1:6">
      <c r="A50" s="97" t="s">
        <v>2908</v>
      </c>
      <c r="B50" s="98"/>
      <c r="C50" s="98"/>
      <c r="D50" s="98"/>
      <c r="E50" s="98"/>
      <c r="F50" s="99"/>
    </row>
    <row r="51" spans="1:6">
      <c r="A51" s="100" t="s">
        <v>2904</v>
      </c>
      <c r="B51" s="101"/>
      <c r="C51" s="101"/>
      <c r="D51" s="101"/>
      <c r="E51" s="101"/>
      <c r="F51" s="102"/>
    </row>
    <row r="52" spans="1:6">
      <c r="A52" s="103" t="s">
        <v>2905</v>
      </c>
      <c r="B52" s="104"/>
      <c r="C52" s="104"/>
      <c r="D52" s="104"/>
      <c r="E52" s="104"/>
      <c r="F52" s="105"/>
    </row>
    <row r="53" spans="1:6">
      <c r="A53" s="106" t="s">
        <v>2906</v>
      </c>
      <c r="B53" s="107"/>
      <c r="C53" s="107"/>
      <c r="D53" s="107"/>
      <c r="E53" s="107"/>
      <c r="F53" s="108"/>
    </row>
    <row r="54" spans="1:6">
      <c r="A54" s="109" t="s">
        <v>2907</v>
      </c>
      <c r="B54" s="110"/>
      <c r="C54" s="110"/>
      <c r="D54" s="110"/>
      <c r="E54" s="110"/>
      <c r="F54" s="111"/>
    </row>
    <row r="55" spans="1:6">
      <c r="A55" s="175" t="str">
        <f>IF(OR(LEFT(B9,2)="35",LEFT(B9,2)="84",LEFT(B9,2)="85",LEFT(B9,2)="86",LEFT(B9,2)="87",LEFT(B9,2)="88"),"NB. Pour cette famille d'activités professionnelles, les données relatives aux arrêts de travail sont incomplètes.","")</f>
        <v/>
      </c>
      <c r="B55" s="176"/>
      <c r="C55" s="176"/>
      <c r="D55" s="176"/>
      <c r="E55" s="176"/>
      <c r="F55" s="177"/>
    </row>
    <row r="56" spans="1:6">
      <c r="A56" s="178"/>
      <c r="B56" s="179"/>
      <c r="C56" s="179"/>
      <c r="D56" s="179"/>
      <c r="E56" s="179"/>
      <c r="F56" s="180"/>
    </row>
  </sheetData>
  <sheetProtection password="9D0E" sheet="1" objects="1" scenarios="1"/>
  <mergeCells count="23">
    <mergeCell ref="A37:C38"/>
    <mergeCell ref="D37:D38"/>
    <mergeCell ref="E37:E38"/>
    <mergeCell ref="F37:F38"/>
    <mergeCell ref="A3:F4"/>
    <mergeCell ref="C9:F9"/>
    <mergeCell ref="A11:F12"/>
    <mergeCell ref="A15:F16"/>
    <mergeCell ref="A29:F30"/>
    <mergeCell ref="A55:F56"/>
    <mergeCell ref="A39:C40"/>
    <mergeCell ref="D39:D40"/>
    <mergeCell ref="E39:E40"/>
    <mergeCell ref="F39:F40"/>
    <mergeCell ref="A41:C42"/>
    <mergeCell ref="D41:D42"/>
    <mergeCell ref="E41:E42"/>
    <mergeCell ref="F41:F42"/>
    <mergeCell ref="A43:C44"/>
    <mergeCell ref="D43:D44"/>
    <mergeCell ref="E43:E44"/>
    <mergeCell ref="F43:F44"/>
    <mergeCell ref="A46:F47"/>
  </mergeCells>
  <conditionalFormatting sqref="D39">
    <cfRule type="expression" dxfId="22" priority="17">
      <formula>$F$39&lt;=-15</formula>
    </cfRule>
    <cfRule type="expression" dxfId="21" priority="18">
      <formula>$F$39&lt;=-10</formula>
    </cfRule>
    <cfRule type="expression" dxfId="20" priority="19">
      <formula>$F$39&gt;=10</formula>
    </cfRule>
    <cfRule type="expression" dxfId="19" priority="20">
      <formula>$F$39&gt;=15</formula>
    </cfRule>
  </conditionalFormatting>
  <conditionalFormatting sqref="D41">
    <cfRule type="expression" dxfId="18" priority="13">
      <formula>$F$41&lt;=-15</formula>
    </cfRule>
    <cfRule type="expression" dxfId="17" priority="14">
      <formula>$F$41&lt;=-10</formula>
    </cfRule>
    <cfRule type="expression" dxfId="16" priority="15">
      <formula>$F$41&gt;=10</formula>
    </cfRule>
    <cfRule type="expression" dxfId="15" priority="16">
      <formula>$F$41&gt;=15</formula>
    </cfRule>
  </conditionalFormatting>
  <conditionalFormatting sqref="D43">
    <cfRule type="expression" dxfId="14" priority="9">
      <formula>$F$43&lt;=-15</formula>
    </cfRule>
    <cfRule type="expression" dxfId="13" priority="10">
      <formula>$F$43&lt;=-10</formula>
    </cfRule>
    <cfRule type="expression" dxfId="12" priority="11">
      <formula>$F$43&gt;=10</formula>
    </cfRule>
    <cfRule type="expression" dxfId="11" priority="12">
      <formula>$F$43&gt;=15</formula>
    </cfRule>
  </conditionalFormatting>
  <conditionalFormatting sqref="D37:D38">
    <cfRule type="expression" dxfId="10" priority="7">
      <formula>$F$37&lt;=-15</formula>
    </cfRule>
    <cfRule type="expression" dxfId="9" priority="8">
      <formula>$F$37&lt;=-10</formula>
    </cfRule>
    <cfRule type="expression" dxfId="8" priority="21">
      <formula>$F$37&gt;=10</formula>
    </cfRule>
    <cfRule type="expression" dxfId="7" priority="22">
      <formula>$F$37&gt;=15</formula>
    </cfRule>
    <cfRule type="expression" dxfId="6" priority="23">
      <formula>SI.ESTERREUR($F$37)</formula>
    </cfRule>
  </conditionalFormatting>
  <conditionalFormatting sqref="C9:F9">
    <cfRule type="containsText" dxfId="5" priority="3" operator="containsText" text="Attention">
      <formula>NOT(ISERROR(SEARCH("Attention",C9)))</formula>
    </cfRule>
  </conditionalFormatting>
  <conditionalFormatting sqref="A55:F56">
    <cfRule type="containsText" dxfId="4" priority="1" operator="containsText" text="NB. Pour cette famille d'activités professionnelles, les données relatives aux arrêts de travail sont incomplètes.">
      <formula>NOT(ISERROR(SEARCH("NB. Pour cette famille d'activités professionnelles, les données relatives aux arrêts de travail sont incomplètes.",A55)))</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2" operator="containsText" id="{6716257B-CC4F-462B-AD48-39E444143894}">
            <xm:f>NOT(ISERROR(SEARCH($F$37,D37)))</xm:f>
            <xm:f>$F$37</xm:f>
            <x14:dxf>
              <fill>
                <patternFill>
                  <bgColor theme="0" tint="-0.14996795556505021"/>
                </patternFill>
              </fill>
            </x14:dxf>
          </x14:cfRule>
          <xm:sqref>D37:D38</xm:sqref>
        </x14:conditionalFormatting>
        <x14:conditionalFormatting xmlns:xm="http://schemas.microsoft.com/office/excel/2006/main">
          <x14:cfRule type="containsText" priority="6" operator="containsText" id="{02118934-2565-488A-AE1D-04B22F262826}">
            <xm:f>NOT(ISERROR(SEARCH($F$39,D39)))</xm:f>
            <xm:f>$F$39</xm:f>
            <x14:dxf>
              <fill>
                <patternFill>
                  <bgColor theme="0" tint="-0.14996795556505021"/>
                </patternFill>
              </fill>
            </x14:dxf>
          </x14:cfRule>
          <xm:sqref>D39:D40</xm:sqref>
        </x14:conditionalFormatting>
        <x14:conditionalFormatting xmlns:xm="http://schemas.microsoft.com/office/excel/2006/main">
          <x14:cfRule type="containsText" priority="5" operator="containsText" id="{16E42019-954D-43DC-A9D0-0977F813DB7D}">
            <xm:f>NOT(ISERROR(SEARCH($F$41,D41)))</xm:f>
            <xm:f>$F$41</xm:f>
            <x14:dxf>
              <fill>
                <patternFill>
                  <bgColor theme="0" tint="-0.14996795556505021"/>
                </patternFill>
              </fill>
            </x14:dxf>
          </x14:cfRule>
          <xm:sqref>D41:D42</xm:sqref>
        </x14:conditionalFormatting>
        <x14:conditionalFormatting xmlns:xm="http://schemas.microsoft.com/office/excel/2006/main">
          <x14:cfRule type="containsText" priority="4" operator="containsText" id="{8889DA6E-6D3B-467E-993A-D806FCF6775E}">
            <xm:f>NOT(ISERROR(SEARCH($F$43,D43)))</xm:f>
            <xm:f>$F$43</xm:f>
            <x14:dxf>
              <fill>
                <patternFill>
                  <bgColor theme="0" tint="-0.14996795556505021"/>
                </patternFill>
              </fill>
            </x14:dxf>
          </x14:cfRule>
          <xm:sqref>D43:D44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7"/>
  <sheetViews>
    <sheetView zoomScale="55" zoomScaleNormal="55" workbookViewId="0">
      <selection activeCell="A34" sqref="A33:A34"/>
    </sheetView>
  </sheetViews>
  <sheetFormatPr baseColWidth="10" defaultColWidth="12.85546875" defaultRowHeight="15"/>
  <cols>
    <col min="1" max="1" width="79.42578125" customWidth="1"/>
    <col min="2" max="2" width="14" style="1" customWidth="1"/>
    <col min="3" max="4" width="12.85546875" style="2"/>
    <col min="5" max="8" width="12.85546875" style="3"/>
    <col min="9" max="9" width="12.85546875" style="67"/>
    <col min="10" max="10" width="12.85546875" style="3"/>
    <col min="11" max="12" width="12.85546875" style="4"/>
    <col min="13" max="16" width="12.85546875" style="5"/>
    <col min="17" max="17" width="12.85546875" style="64"/>
    <col min="18" max="18" width="12.85546875" style="5"/>
    <col min="19" max="19" width="12.85546875" style="10"/>
    <col min="20" max="23" width="12.85546875" style="11"/>
    <col min="24" max="24" width="12.85546875" style="68"/>
    <col min="25" max="25" width="12.85546875" style="11"/>
    <col min="26" max="26" width="12.85546875" style="14"/>
    <col min="27" max="30" width="12.85546875" style="15"/>
    <col min="31" max="31" width="12.85546875" style="70"/>
    <col min="32" max="32" width="12.85546875" style="15"/>
  </cols>
  <sheetData>
    <row r="1" spans="1:32">
      <c r="A1" s="35" t="s">
        <v>209</v>
      </c>
    </row>
    <row r="2" spans="1:32" s="18" customFormat="1" ht="61.5" customHeight="1">
      <c r="A2" s="18" t="s">
        <v>27</v>
      </c>
      <c r="B2" s="27"/>
      <c r="C2" s="137" t="s">
        <v>23</v>
      </c>
      <c r="D2" s="137"/>
      <c r="E2" s="137"/>
      <c r="F2" s="137"/>
      <c r="G2" s="137"/>
      <c r="H2" s="137"/>
      <c r="I2" s="137"/>
      <c r="J2" s="137"/>
      <c r="K2" s="138" t="s">
        <v>24</v>
      </c>
      <c r="L2" s="138"/>
      <c r="M2" s="138"/>
      <c r="N2" s="138"/>
      <c r="O2" s="138"/>
      <c r="P2" s="138"/>
      <c r="Q2" s="138"/>
      <c r="R2" s="138"/>
      <c r="S2" s="139" t="s">
        <v>25</v>
      </c>
      <c r="T2" s="139"/>
      <c r="U2" s="139"/>
      <c r="V2" s="139"/>
      <c r="W2" s="139"/>
      <c r="X2" s="139"/>
      <c r="Y2" s="139"/>
      <c r="Z2" s="140" t="s">
        <v>26</v>
      </c>
      <c r="AA2" s="140"/>
      <c r="AB2" s="140"/>
      <c r="AC2" s="140"/>
      <c r="AD2" s="140"/>
      <c r="AE2" s="140"/>
      <c r="AF2" s="140"/>
    </row>
    <row r="3" spans="1:32" s="18" customFormat="1" ht="37.5" customHeight="1">
      <c r="B3" s="28" t="s">
        <v>198</v>
      </c>
      <c r="C3" s="19" t="s">
        <v>0</v>
      </c>
      <c r="D3" s="19" t="s">
        <v>1</v>
      </c>
      <c r="E3" s="20" t="s">
        <v>2</v>
      </c>
      <c r="F3" s="20" t="s">
        <v>222</v>
      </c>
      <c r="G3" s="20" t="s">
        <v>223</v>
      </c>
      <c r="H3" s="20" t="s">
        <v>224</v>
      </c>
      <c r="I3" s="20" t="s">
        <v>225</v>
      </c>
      <c r="J3" s="20" t="s">
        <v>3</v>
      </c>
      <c r="K3" s="21" t="s">
        <v>0</v>
      </c>
      <c r="L3" s="21" t="s">
        <v>1</v>
      </c>
      <c r="M3" s="22" t="s">
        <v>2</v>
      </c>
      <c r="N3" s="22" t="s">
        <v>222</v>
      </c>
      <c r="O3" s="22" t="s">
        <v>223</v>
      </c>
      <c r="P3" s="22" t="s">
        <v>224</v>
      </c>
      <c r="Q3" s="58" t="s">
        <v>225</v>
      </c>
      <c r="R3" s="22" t="s">
        <v>3</v>
      </c>
      <c r="S3" s="23" t="s">
        <v>1</v>
      </c>
      <c r="T3" s="24" t="s">
        <v>2</v>
      </c>
      <c r="U3" s="24" t="s">
        <v>222</v>
      </c>
      <c r="V3" s="24" t="s">
        <v>223</v>
      </c>
      <c r="W3" s="24" t="s">
        <v>224</v>
      </c>
      <c r="X3" s="59" t="s">
        <v>225</v>
      </c>
      <c r="Y3" s="24" t="s">
        <v>3</v>
      </c>
      <c r="Z3" s="25" t="s">
        <v>1</v>
      </c>
      <c r="AA3" s="26" t="s">
        <v>2</v>
      </c>
      <c r="AB3" s="26" t="s">
        <v>222</v>
      </c>
      <c r="AC3" s="26" t="s">
        <v>223</v>
      </c>
      <c r="AD3" s="26" t="s">
        <v>224</v>
      </c>
      <c r="AE3" s="60" t="s">
        <v>225</v>
      </c>
      <c r="AF3" s="26" t="s">
        <v>3</v>
      </c>
    </row>
    <row r="4" spans="1:32">
      <c r="A4" t="s">
        <v>4</v>
      </c>
      <c r="B4" s="1">
        <v>34101</v>
      </c>
      <c r="C4" s="2">
        <v>20220</v>
      </c>
      <c r="D4" s="2">
        <v>15002</v>
      </c>
      <c r="E4" s="3">
        <v>0.43992844784610424</v>
      </c>
      <c r="F4" s="38"/>
      <c r="G4" s="38"/>
      <c r="H4" s="38"/>
      <c r="I4" s="66"/>
      <c r="J4" s="3">
        <v>0.48086604403516364</v>
      </c>
      <c r="K4" s="4">
        <v>6027</v>
      </c>
      <c r="L4" s="4">
        <v>4083</v>
      </c>
      <c r="M4" s="5">
        <v>0.1197325591624879</v>
      </c>
      <c r="N4" s="39"/>
      <c r="O4" s="39"/>
      <c r="P4" s="39"/>
      <c r="Q4" s="65"/>
      <c r="R4" s="5">
        <v>0.11902421633955255</v>
      </c>
      <c r="S4" s="10">
        <v>1713</v>
      </c>
      <c r="T4" s="11">
        <v>5.0233130993226002E-2</v>
      </c>
      <c r="Y4" s="11">
        <v>5.6948391236474098E-2</v>
      </c>
      <c r="Z4" s="14">
        <v>399</v>
      </c>
      <c r="AA4" s="15">
        <v>1.1700536641154217E-2</v>
      </c>
      <c r="AD4" s="41"/>
      <c r="AF4" s="15">
        <v>1.2872046749750964E-2</v>
      </c>
    </row>
    <row r="5" spans="1:32">
      <c r="A5" t="s">
        <v>5</v>
      </c>
      <c r="B5" s="1">
        <v>1491</v>
      </c>
      <c r="C5" s="2">
        <v>359</v>
      </c>
      <c r="D5" s="2">
        <v>278</v>
      </c>
      <c r="E5" s="3">
        <v>0.18645204560697518</v>
      </c>
      <c r="F5" s="38">
        <f>IF(D5&lt;=5,"",RANK(D5,D$5:D$22))</f>
        <v>17</v>
      </c>
      <c r="G5" s="38">
        <f>IF(D5&lt;=5,"",RANK(E5,E$5:E$22))</f>
        <v>14</v>
      </c>
      <c r="H5" s="38">
        <f>IF(D5&lt;=5,"",AVERAGE(F5:G5))</f>
        <v>15.5</v>
      </c>
      <c r="I5" s="66">
        <f>IF(D5&lt;=5,"",COUNTIF(D$5:D$22,"&gt;5")+1-RANK(H5,H$5:H$22))</f>
        <v>17</v>
      </c>
      <c r="J5" s="3">
        <v>0.17644155815154627</v>
      </c>
      <c r="K5" s="4">
        <v>53</v>
      </c>
      <c r="L5" s="4">
        <v>50</v>
      </c>
      <c r="M5" s="5">
        <v>3.35345405767941E-2</v>
      </c>
      <c r="N5" s="38">
        <f>IF(L5&lt;=5,"",RANK(L5,L$5:L$22))</f>
        <v>17</v>
      </c>
      <c r="O5" s="38">
        <f>IF(L5&lt;=5,"",RANK(M5,M$5:M$22))</f>
        <v>8</v>
      </c>
      <c r="P5" s="39">
        <f>IF(L5&lt;=5,"",AVERAGE(N5:O5))</f>
        <v>12.5</v>
      </c>
      <c r="Q5" s="66">
        <f>IF(L5&lt;=5,"",COUNTIF(L$5:L$22,"&gt;5")+1-RANK(P5,P$5:P$22))</f>
        <v>13</v>
      </c>
      <c r="R5" s="5">
        <v>2.546905859177611E-2</v>
      </c>
      <c r="S5" s="10">
        <v>42</v>
      </c>
      <c r="T5" s="11">
        <v>2.8169014084507043E-2</v>
      </c>
      <c r="U5" s="41">
        <f>IF(S5&lt;=5,"",RANK(S5,S$5:S$22))</f>
        <v>17</v>
      </c>
      <c r="V5" s="41">
        <f>IF(S5&lt;=5,"",RANK(T5,T$5:T$22))</f>
        <v>4</v>
      </c>
      <c r="W5" s="40">
        <f>IF(S5&lt;=5,"",AVERAGE(U5:V5))</f>
        <v>10.5</v>
      </c>
      <c r="X5" s="69">
        <f>IF(S5&lt;=5,"",COUNTIF(S$5:S$22,"&gt;5")+1-RANK(W5,W$5:W$22))</f>
        <v>11</v>
      </c>
      <c r="Y5" s="11">
        <v>1.7290291276697276E-2</v>
      </c>
      <c r="Z5" s="14">
        <v>4</v>
      </c>
      <c r="AA5" s="15">
        <v>2.6827632461435278E-3</v>
      </c>
      <c r="AB5" s="41" t="str">
        <f>IF(Z5&lt;=5,"",RANK(Z5,Z$5:Z$22))</f>
        <v/>
      </c>
      <c r="AC5" s="41" t="str">
        <f>IF(Z5&lt;=5,"",RANK(AA5,AA$5:AA$22))</f>
        <v/>
      </c>
      <c r="AD5" s="41" t="str">
        <f>IF(Z5&lt;=5,"",AVERAGE(AB5:AC5))</f>
        <v/>
      </c>
      <c r="AE5" s="69" t="str">
        <f>IF(Z5&lt;=5,"",COUNTIF(Z$5:Z$22,"&gt;5")+1-RANK(AD5,AD$5:AD$22))</f>
        <v/>
      </c>
      <c r="AF5" s="15">
        <v>4.3725332030127885E-3</v>
      </c>
    </row>
    <row r="6" spans="1:32">
      <c r="A6" t="s">
        <v>6</v>
      </c>
      <c r="B6" s="1">
        <v>242421</v>
      </c>
      <c r="C6" s="2">
        <v>100753</v>
      </c>
      <c r="D6" s="2">
        <v>71880</v>
      </c>
      <c r="E6" s="3">
        <v>0.2965089658074177</v>
      </c>
      <c r="F6" s="38">
        <f t="shared" ref="F6:F22" si="0">IF(D6&lt;=5,"",RANK(D6,D$5:D$22))</f>
        <v>1</v>
      </c>
      <c r="G6" s="38">
        <f t="shared" ref="G6:G22" si="1">IF(D6&lt;=5,"",RANK(E6,E$5:E$22))</f>
        <v>1</v>
      </c>
      <c r="H6" s="38">
        <f t="shared" ref="H6:H22" si="2">IF(D6&lt;=5,"",AVERAGE(F6:G6))</f>
        <v>1</v>
      </c>
      <c r="I6" s="66">
        <f t="shared" ref="I6:I22" si="3">IF(D6&lt;=5,"",COUNTIF(D$5:D$22,"&gt;5")+1-RANK(H6,H$5:H$22))</f>
        <v>1</v>
      </c>
      <c r="J6" s="3">
        <v>0.30159979347415589</v>
      </c>
      <c r="K6" s="4">
        <v>13367</v>
      </c>
      <c r="L6" s="4">
        <v>12127</v>
      </c>
      <c r="M6" s="5">
        <v>5.0024544078277049E-2</v>
      </c>
      <c r="N6" s="38">
        <f t="shared" ref="N6:N22" si="4">IF(L6&lt;=5,"",RANK(L6,L$5:L$22))</f>
        <v>1</v>
      </c>
      <c r="O6" s="38">
        <f t="shared" ref="O6:O22" si="5">IF(L6&lt;=5,"",RANK(M6,M$5:M$22))</f>
        <v>4</v>
      </c>
      <c r="P6" s="39">
        <f t="shared" ref="P6:P22" si="6">IF(L6&lt;=5,"",AVERAGE(N6:O6))</f>
        <v>2.5</v>
      </c>
      <c r="Q6" s="66">
        <f t="shared" ref="Q6:Q22" si="7">IF(L6&lt;=5,"",COUNTIF(L$5:L$22,"&gt;5")+1-RANK(P6,P$5:P$22))</f>
        <v>2</v>
      </c>
      <c r="R6" s="5">
        <v>4.9005938167305238E-2</v>
      </c>
      <c r="S6" s="10">
        <v>7981</v>
      </c>
      <c r="T6" s="11">
        <v>3.2922065332623825E-2</v>
      </c>
      <c r="U6" s="41">
        <f t="shared" ref="U6:U22" si="8">IF(S6&lt;=5,"",RANK(S6,S$5:S$22))</f>
        <v>1</v>
      </c>
      <c r="V6" s="41">
        <f t="shared" ref="V6:V22" si="9">IF(S6&lt;=5,"",RANK(T6,T$5:T$22))</f>
        <v>1</v>
      </c>
      <c r="W6" s="40">
        <f t="shared" ref="W6:W22" si="10">IF(S6&lt;=5,"",AVERAGE(U6:V6))</f>
        <v>1</v>
      </c>
      <c r="X6" s="69">
        <f t="shared" ref="X6:X22" si="11">IF(S6&lt;=5,"",COUNTIF(S$5:S$22,"&gt;5")+1-RANK(W6,W$5:W$22))</f>
        <v>1</v>
      </c>
      <c r="Y6" s="11">
        <v>3.4416605254163596E-2</v>
      </c>
      <c r="Z6" s="14">
        <v>1865</v>
      </c>
      <c r="AA6" s="15">
        <v>7.6932278969231212E-3</v>
      </c>
      <c r="AB6" s="41">
        <f t="shared" ref="AB6:AB22" si="12">IF(Z6&lt;=5,"",RANK(Z6,Z$5:Z$22))</f>
        <v>1</v>
      </c>
      <c r="AC6" s="41">
        <f t="shared" ref="AC6:AC22" si="13">IF(Z6&lt;=5,"",RANK(AA6,AA$5:AA$22))</f>
        <v>1</v>
      </c>
      <c r="AD6" s="41">
        <f t="shared" ref="AD6:AD22" si="14">IF(Z6&lt;=5,"",AVERAGE(AB6:AC6))</f>
        <v>1</v>
      </c>
      <c r="AE6" s="69">
        <f t="shared" ref="AE6:AE22" si="15">IF(Z6&lt;=5,"",COUNTIF(Z$5:Z$22,"&gt;5")+1-RANK(AD6,AD$5:AD$22))</f>
        <v>1</v>
      </c>
      <c r="AF6" s="15">
        <v>7.8079675320834241E-3</v>
      </c>
    </row>
    <row r="7" spans="1:32">
      <c r="A7" t="s">
        <v>7</v>
      </c>
      <c r="B7" s="1">
        <v>6935</v>
      </c>
      <c r="C7" s="2">
        <v>357</v>
      </c>
      <c r="D7" s="2">
        <v>273</v>
      </c>
      <c r="E7" s="3">
        <v>3.936553713049748E-2</v>
      </c>
      <c r="F7" s="38">
        <f t="shared" si="0"/>
        <v>18</v>
      </c>
      <c r="G7" s="38">
        <f t="shared" si="1"/>
        <v>18</v>
      </c>
      <c r="H7" s="38">
        <f t="shared" si="2"/>
        <v>18</v>
      </c>
      <c r="I7" s="66">
        <f t="shared" si="3"/>
        <v>18</v>
      </c>
      <c r="J7" s="3">
        <v>3.7200017529910014E-2</v>
      </c>
      <c r="K7" s="4">
        <v>24</v>
      </c>
      <c r="L7" s="4">
        <v>24</v>
      </c>
      <c r="M7" s="5">
        <v>3.4607065609228551E-3</v>
      </c>
      <c r="N7" s="38">
        <f t="shared" si="4"/>
        <v>18</v>
      </c>
      <c r="O7" s="38">
        <f t="shared" si="5"/>
        <v>18</v>
      </c>
      <c r="P7" s="39">
        <f t="shared" si="6"/>
        <v>18</v>
      </c>
      <c r="Q7" s="66">
        <f t="shared" si="7"/>
        <v>18</v>
      </c>
      <c r="R7" s="5">
        <v>2.3031055213277498E-3</v>
      </c>
      <c r="S7" s="10">
        <v>18</v>
      </c>
      <c r="T7" s="11">
        <v>2.5955299206921415E-3</v>
      </c>
      <c r="U7" s="41">
        <f t="shared" si="8"/>
        <v>18</v>
      </c>
      <c r="V7" s="41">
        <f t="shared" si="9"/>
        <v>18</v>
      </c>
      <c r="W7" s="40">
        <f t="shared" si="10"/>
        <v>18</v>
      </c>
      <c r="X7" s="69">
        <f t="shared" si="11"/>
        <v>18</v>
      </c>
      <c r="Y7" s="11">
        <v>2.1590913914521365E-3</v>
      </c>
      <c r="Z7" s="14">
        <v>5</v>
      </c>
      <c r="AA7" s="15">
        <v>7.2098053352559477E-4</v>
      </c>
      <c r="AB7" s="41" t="str">
        <f t="shared" si="12"/>
        <v/>
      </c>
      <c r="AC7" s="41" t="str">
        <f t="shared" si="13"/>
        <v/>
      </c>
      <c r="AD7" s="41" t="str">
        <f t="shared" si="14"/>
        <v/>
      </c>
      <c r="AE7" s="69" t="str">
        <f t="shared" si="15"/>
        <v/>
      </c>
      <c r="AF7" s="15">
        <v>1.0906564861447423E-3</v>
      </c>
    </row>
    <row r="8" spans="1:32">
      <c r="A8" t="s">
        <v>8</v>
      </c>
      <c r="B8" s="1">
        <v>9613</v>
      </c>
      <c r="C8" s="2">
        <v>3730</v>
      </c>
      <c r="D8" s="2">
        <v>2702</v>
      </c>
      <c r="E8" s="3">
        <v>0.2810777072714033</v>
      </c>
      <c r="F8" s="38">
        <f t="shared" si="0"/>
        <v>15</v>
      </c>
      <c r="G8" s="38">
        <f t="shared" si="1"/>
        <v>3</v>
      </c>
      <c r="H8" s="38">
        <f t="shared" si="2"/>
        <v>9</v>
      </c>
      <c r="I8" s="66">
        <f t="shared" si="3"/>
        <v>10</v>
      </c>
      <c r="J8" s="3">
        <v>0.27650305180187684</v>
      </c>
      <c r="K8" s="4">
        <v>546</v>
      </c>
      <c r="L8" s="4">
        <v>489</v>
      </c>
      <c r="M8" s="5">
        <v>5.0868615416623325E-2</v>
      </c>
      <c r="N8" s="38">
        <f t="shared" si="4"/>
        <v>13</v>
      </c>
      <c r="O8" s="38">
        <f t="shared" si="5"/>
        <v>3</v>
      </c>
      <c r="P8" s="39">
        <f t="shared" si="6"/>
        <v>8</v>
      </c>
      <c r="Q8" s="66">
        <f t="shared" si="7"/>
        <v>8</v>
      </c>
      <c r="R8" s="5">
        <v>4.1786590384397894E-2</v>
      </c>
      <c r="S8" s="10">
        <v>284</v>
      </c>
      <c r="T8" s="11">
        <v>2.954332674503277E-2</v>
      </c>
      <c r="U8" s="41">
        <f t="shared" si="8"/>
        <v>14</v>
      </c>
      <c r="V8" s="41">
        <f t="shared" si="9"/>
        <v>3</v>
      </c>
      <c r="W8" s="40">
        <f t="shared" si="10"/>
        <v>8.5</v>
      </c>
      <c r="X8" s="69">
        <f t="shared" si="11"/>
        <v>8</v>
      </c>
      <c r="Y8" s="11">
        <v>2.8364836078675598E-2</v>
      </c>
      <c r="Z8" s="14">
        <v>66</v>
      </c>
      <c r="AA8" s="15">
        <v>6.8657026942681781E-3</v>
      </c>
      <c r="AB8" s="41">
        <f t="shared" si="12"/>
        <v>15</v>
      </c>
      <c r="AC8" s="41">
        <f t="shared" si="13"/>
        <v>2</v>
      </c>
      <c r="AD8" s="41">
        <f t="shared" si="14"/>
        <v>8.5</v>
      </c>
      <c r="AE8" s="69">
        <f t="shared" si="15"/>
        <v>8</v>
      </c>
      <c r="AF8" s="15">
        <v>7.2010289494734911E-3</v>
      </c>
    </row>
    <row r="9" spans="1:32">
      <c r="A9" t="s">
        <v>9</v>
      </c>
      <c r="B9" s="1">
        <v>97830</v>
      </c>
      <c r="C9" s="2">
        <v>37072</v>
      </c>
      <c r="D9" s="2">
        <v>28501</v>
      </c>
      <c r="E9" s="3">
        <v>0.29133190227946437</v>
      </c>
      <c r="F9" s="38">
        <f t="shared" si="0"/>
        <v>5</v>
      </c>
      <c r="G9" s="38">
        <f t="shared" si="1"/>
        <v>2</v>
      </c>
      <c r="H9" s="38">
        <f t="shared" si="2"/>
        <v>3.5</v>
      </c>
      <c r="I9" s="66">
        <f t="shared" si="3"/>
        <v>2</v>
      </c>
      <c r="J9" s="3">
        <v>0.27014239837516701</v>
      </c>
      <c r="K9" s="4">
        <v>7886</v>
      </c>
      <c r="L9" s="4">
        <v>7142</v>
      </c>
      <c r="M9" s="5">
        <v>7.3004190943473365E-2</v>
      </c>
      <c r="N9" s="38">
        <f t="shared" si="4"/>
        <v>3</v>
      </c>
      <c r="O9" s="38">
        <f t="shared" si="5"/>
        <v>1</v>
      </c>
      <c r="P9" s="39">
        <f t="shared" si="6"/>
        <v>2</v>
      </c>
      <c r="Q9" s="66">
        <f t="shared" si="7"/>
        <v>1</v>
      </c>
      <c r="R9" s="5">
        <v>5.011057557282985E-2</v>
      </c>
      <c r="S9" s="10">
        <v>3220</v>
      </c>
      <c r="T9" s="11">
        <v>3.2914238985996117E-2</v>
      </c>
      <c r="U9" s="41">
        <f t="shared" si="8"/>
        <v>4</v>
      </c>
      <c r="V9" s="41">
        <f t="shared" si="9"/>
        <v>2</v>
      </c>
      <c r="W9" s="40">
        <f t="shared" si="10"/>
        <v>3</v>
      </c>
      <c r="X9" s="69">
        <f t="shared" si="11"/>
        <v>2</v>
      </c>
      <c r="Y9" s="11">
        <v>3.0935739243347474E-2</v>
      </c>
      <c r="Z9" s="14">
        <v>392</v>
      </c>
      <c r="AA9" s="15">
        <v>4.0069508330777878E-3</v>
      </c>
      <c r="AB9" s="41">
        <f t="shared" si="12"/>
        <v>5</v>
      </c>
      <c r="AC9" s="41">
        <f t="shared" si="13"/>
        <v>9</v>
      </c>
      <c r="AD9" s="41">
        <f t="shared" si="14"/>
        <v>7</v>
      </c>
      <c r="AE9" s="69">
        <f t="shared" si="15"/>
        <v>5</v>
      </c>
      <c r="AF9" s="15">
        <v>4.1333591925820359E-3</v>
      </c>
    </row>
    <row r="10" spans="1:32">
      <c r="A10" t="s">
        <v>10</v>
      </c>
      <c r="B10" s="1">
        <v>199998</v>
      </c>
      <c r="C10" s="2">
        <v>57846</v>
      </c>
      <c r="D10" s="2">
        <v>44366</v>
      </c>
      <c r="E10" s="3">
        <v>0.22183221832218322</v>
      </c>
      <c r="F10" s="38">
        <f t="shared" si="0"/>
        <v>3</v>
      </c>
      <c r="G10" s="38">
        <f t="shared" si="1"/>
        <v>6</v>
      </c>
      <c r="H10" s="38">
        <f t="shared" si="2"/>
        <v>4.5</v>
      </c>
      <c r="I10" s="66">
        <f t="shared" si="3"/>
        <v>3</v>
      </c>
      <c r="J10" s="3">
        <v>0.22981817159499418</v>
      </c>
      <c r="K10" s="4">
        <v>7385</v>
      </c>
      <c r="L10" s="4">
        <v>6727</v>
      </c>
      <c r="M10" s="5">
        <v>3.3635336353363535E-2</v>
      </c>
      <c r="N10" s="38">
        <f t="shared" si="4"/>
        <v>5</v>
      </c>
      <c r="O10" s="38">
        <f t="shared" si="5"/>
        <v>7</v>
      </c>
      <c r="P10" s="39">
        <f t="shared" si="6"/>
        <v>6</v>
      </c>
      <c r="Q10" s="66">
        <f t="shared" si="7"/>
        <v>5</v>
      </c>
      <c r="R10" s="5">
        <v>3.4532237554220309E-2</v>
      </c>
      <c r="S10" s="10">
        <v>4443</v>
      </c>
      <c r="T10" s="11">
        <v>2.2215222152221523E-2</v>
      </c>
      <c r="U10" s="41">
        <f t="shared" si="8"/>
        <v>3</v>
      </c>
      <c r="V10" s="41">
        <f t="shared" si="9"/>
        <v>7</v>
      </c>
      <c r="W10" s="40">
        <f t="shared" si="10"/>
        <v>5</v>
      </c>
      <c r="X10" s="69">
        <f t="shared" si="11"/>
        <v>4</v>
      </c>
      <c r="Y10" s="11">
        <v>2.5927115386153308E-2</v>
      </c>
      <c r="Z10" s="14">
        <v>649</v>
      </c>
      <c r="AA10" s="15">
        <v>3.2450324503245031E-3</v>
      </c>
      <c r="AB10" s="41">
        <f t="shared" si="12"/>
        <v>3</v>
      </c>
      <c r="AC10" s="41">
        <f t="shared" si="13"/>
        <v>13</v>
      </c>
      <c r="AD10" s="41">
        <f t="shared" si="14"/>
        <v>8</v>
      </c>
      <c r="AE10" s="69">
        <f t="shared" si="15"/>
        <v>7</v>
      </c>
      <c r="AF10" s="15">
        <v>3.223662910422277E-3</v>
      </c>
    </row>
    <row r="11" spans="1:32">
      <c r="A11" t="s">
        <v>11</v>
      </c>
      <c r="B11" s="1">
        <v>73499</v>
      </c>
      <c r="C11" s="2">
        <v>23445</v>
      </c>
      <c r="D11" s="2">
        <v>17263</v>
      </c>
      <c r="E11" s="3">
        <v>0.23487394386318181</v>
      </c>
      <c r="F11" s="38">
        <f t="shared" si="0"/>
        <v>6</v>
      </c>
      <c r="G11" s="38">
        <f t="shared" si="1"/>
        <v>4</v>
      </c>
      <c r="H11" s="38">
        <f t="shared" si="2"/>
        <v>5</v>
      </c>
      <c r="I11" s="66">
        <f t="shared" si="3"/>
        <v>5</v>
      </c>
      <c r="J11" s="3">
        <v>0.22441211033024577</v>
      </c>
      <c r="K11" s="4">
        <v>4604</v>
      </c>
      <c r="L11" s="4">
        <v>4123</v>
      </c>
      <c r="M11" s="5">
        <v>5.6096001306140217E-2</v>
      </c>
      <c r="N11" s="38">
        <f t="shared" si="4"/>
        <v>6</v>
      </c>
      <c r="O11" s="38">
        <f t="shared" si="5"/>
        <v>2</v>
      </c>
      <c r="P11" s="39">
        <f t="shared" si="6"/>
        <v>4</v>
      </c>
      <c r="Q11" s="66">
        <f t="shared" si="7"/>
        <v>4</v>
      </c>
      <c r="R11" s="5">
        <v>4.8235590454266848E-2</v>
      </c>
      <c r="S11" s="10">
        <v>2025</v>
      </c>
      <c r="T11" s="11">
        <v>2.7551395257078327E-2</v>
      </c>
      <c r="U11" s="41">
        <f t="shared" si="8"/>
        <v>6</v>
      </c>
      <c r="V11" s="41">
        <f t="shared" si="9"/>
        <v>5</v>
      </c>
      <c r="W11" s="40">
        <f t="shared" si="10"/>
        <v>5.5</v>
      </c>
      <c r="X11" s="69">
        <f t="shared" si="11"/>
        <v>5</v>
      </c>
      <c r="Y11" s="11">
        <v>2.4189894370788289E-2</v>
      </c>
      <c r="Z11" s="14">
        <v>381</v>
      </c>
      <c r="AA11" s="15">
        <v>5.1837439965169594E-3</v>
      </c>
      <c r="AB11" s="41">
        <f t="shared" si="12"/>
        <v>6</v>
      </c>
      <c r="AC11" s="41">
        <f t="shared" si="13"/>
        <v>5</v>
      </c>
      <c r="AD11" s="41">
        <f t="shared" si="14"/>
        <v>5.5</v>
      </c>
      <c r="AE11" s="69">
        <f t="shared" si="15"/>
        <v>3</v>
      </c>
      <c r="AF11" s="15">
        <v>5.6152527851474022E-3</v>
      </c>
    </row>
    <row r="12" spans="1:32">
      <c r="A12" t="s">
        <v>12</v>
      </c>
      <c r="B12" s="1">
        <v>61301</v>
      </c>
      <c r="C12" s="2">
        <v>16445</v>
      </c>
      <c r="D12" s="2">
        <v>12608</v>
      </c>
      <c r="E12" s="3">
        <v>0.20567364317058448</v>
      </c>
      <c r="F12" s="38">
        <f t="shared" si="0"/>
        <v>7</v>
      </c>
      <c r="G12" s="38">
        <f t="shared" si="1"/>
        <v>9</v>
      </c>
      <c r="H12" s="38">
        <f t="shared" si="2"/>
        <v>8</v>
      </c>
      <c r="I12" s="66">
        <f t="shared" si="3"/>
        <v>8</v>
      </c>
      <c r="J12" s="3">
        <v>0.22308482302978511</v>
      </c>
      <c r="K12" s="4">
        <v>2693</v>
      </c>
      <c r="L12" s="4">
        <v>2490</v>
      </c>
      <c r="M12" s="5">
        <v>4.061923949038352E-2</v>
      </c>
      <c r="N12" s="38">
        <f t="shared" si="4"/>
        <v>7</v>
      </c>
      <c r="O12" s="38">
        <f t="shared" si="5"/>
        <v>6</v>
      </c>
      <c r="P12" s="39">
        <f t="shared" si="6"/>
        <v>6.5</v>
      </c>
      <c r="Q12" s="66">
        <f t="shared" si="7"/>
        <v>7</v>
      </c>
      <c r="R12" s="5">
        <v>4.3011766692113131E-2</v>
      </c>
      <c r="S12" s="10">
        <v>1144</v>
      </c>
      <c r="T12" s="11">
        <v>1.866201203895532E-2</v>
      </c>
      <c r="U12" s="41">
        <f t="shared" si="8"/>
        <v>7</v>
      </c>
      <c r="V12" s="41">
        <f t="shared" si="9"/>
        <v>10</v>
      </c>
      <c r="W12" s="40">
        <f t="shared" si="10"/>
        <v>8.5</v>
      </c>
      <c r="X12" s="69">
        <f t="shared" si="11"/>
        <v>8</v>
      </c>
      <c r="Y12" s="11">
        <v>2.8329164664573553E-2</v>
      </c>
      <c r="Z12" s="14">
        <v>220</v>
      </c>
      <c r="AA12" s="15">
        <v>3.5888484690298691E-3</v>
      </c>
      <c r="AB12" s="41">
        <f t="shared" si="12"/>
        <v>9</v>
      </c>
      <c r="AC12" s="41">
        <f t="shared" si="13"/>
        <v>10</v>
      </c>
      <c r="AD12" s="41">
        <f t="shared" si="14"/>
        <v>9.5</v>
      </c>
      <c r="AE12" s="69">
        <f t="shared" si="15"/>
        <v>11</v>
      </c>
      <c r="AF12" s="15">
        <v>3.2923570169844513E-3</v>
      </c>
    </row>
    <row r="13" spans="1:32">
      <c r="A13" t="s">
        <v>13</v>
      </c>
      <c r="B13" s="1">
        <v>34299</v>
      </c>
      <c r="C13" s="2">
        <v>8758</v>
      </c>
      <c r="D13" s="2">
        <v>6534</v>
      </c>
      <c r="E13" s="3">
        <v>0.19050118079244294</v>
      </c>
      <c r="F13" s="38">
        <f t="shared" si="0"/>
        <v>13</v>
      </c>
      <c r="G13" s="38">
        <f t="shared" si="1"/>
        <v>13</v>
      </c>
      <c r="H13" s="38">
        <f t="shared" si="2"/>
        <v>13</v>
      </c>
      <c r="I13" s="66">
        <f t="shared" si="3"/>
        <v>14</v>
      </c>
      <c r="J13" s="3">
        <v>0.20408359506229168</v>
      </c>
      <c r="K13" s="4">
        <v>202</v>
      </c>
      <c r="L13" s="4">
        <v>188</v>
      </c>
      <c r="M13" s="5">
        <v>5.4812093647045104E-3</v>
      </c>
      <c r="N13" s="38">
        <f t="shared" si="4"/>
        <v>16</v>
      </c>
      <c r="O13" s="38">
        <f t="shared" si="5"/>
        <v>17</v>
      </c>
      <c r="P13" s="39">
        <f t="shared" si="6"/>
        <v>16.5</v>
      </c>
      <c r="Q13" s="66">
        <f t="shared" si="7"/>
        <v>17</v>
      </c>
      <c r="R13" s="5">
        <v>5.8759569237676638E-3</v>
      </c>
      <c r="S13" s="10">
        <v>355</v>
      </c>
      <c r="T13" s="11">
        <v>1.0350155981223942E-2</v>
      </c>
      <c r="U13" s="41">
        <f t="shared" si="8"/>
        <v>13</v>
      </c>
      <c r="V13" s="41">
        <f t="shared" si="9"/>
        <v>15</v>
      </c>
      <c r="W13" s="40">
        <f t="shared" si="10"/>
        <v>14</v>
      </c>
      <c r="X13" s="69">
        <f t="shared" si="11"/>
        <v>15</v>
      </c>
      <c r="Y13" s="11">
        <v>1.3244149301803919E-2</v>
      </c>
      <c r="Z13" s="14">
        <v>154</v>
      </c>
      <c r="AA13" s="15">
        <v>4.4899268200239073E-3</v>
      </c>
      <c r="AB13" s="41">
        <f t="shared" si="12"/>
        <v>11</v>
      </c>
      <c r="AC13" s="41">
        <f t="shared" si="13"/>
        <v>7</v>
      </c>
      <c r="AD13" s="41">
        <f t="shared" si="14"/>
        <v>9</v>
      </c>
      <c r="AE13" s="69">
        <f t="shared" si="15"/>
        <v>10</v>
      </c>
      <c r="AF13" s="15">
        <v>5.2111989939267285E-3</v>
      </c>
    </row>
    <row r="14" spans="1:32">
      <c r="A14" t="s">
        <v>14</v>
      </c>
      <c r="B14" s="1">
        <v>50052</v>
      </c>
      <c r="C14" s="2">
        <v>15268</v>
      </c>
      <c r="D14" s="2">
        <v>11089</v>
      </c>
      <c r="E14" s="3">
        <v>0.22154958842803485</v>
      </c>
      <c r="F14" s="38">
        <f t="shared" si="0"/>
        <v>10</v>
      </c>
      <c r="G14" s="38">
        <f t="shared" si="1"/>
        <v>7</v>
      </c>
      <c r="H14" s="38">
        <f t="shared" si="2"/>
        <v>8.5</v>
      </c>
      <c r="I14" s="66">
        <f t="shared" si="3"/>
        <v>9</v>
      </c>
      <c r="J14" s="3">
        <v>0.20351384585858087</v>
      </c>
      <c r="K14" s="4">
        <v>389</v>
      </c>
      <c r="L14" s="4">
        <v>363</v>
      </c>
      <c r="M14" s="5">
        <v>7.2524574442579719E-3</v>
      </c>
      <c r="N14" s="38">
        <f t="shared" si="4"/>
        <v>14</v>
      </c>
      <c r="O14" s="38">
        <f t="shared" si="5"/>
        <v>14</v>
      </c>
      <c r="P14" s="39">
        <f t="shared" si="6"/>
        <v>14</v>
      </c>
      <c r="Q14" s="66">
        <f t="shared" si="7"/>
        <v>16</v>
      </c>
      <c r="R14" s="5">
        <v>7.1070595844282105E-3</v>
      </c>
      <c r="S14" s="10">
        <v>909</v>
      </c>
      <c r="T14" s="11">
        <v>1.8161112443059218E-2</v>
      </c>
      <c r="U14" s="41">
        <f t="shared" si="8"/>
        <v>10</v>
      </c>
      <c r="V14" s="41">
        <f t="shared" si="9"/>
        <v>11</v>
      </c>
      <c r="W14" s="40">
        <f t="shared" si="10"/>
        <v>10.5</v>
      </c>
      <c r="X14" s="69">
        <f t="shared" si="11"/>
        <v>11</v>
      </c>
      <c r="Y14" s="11">
        <v>1.6348051152125471E-2</v>
      </c>
      <c r="Z14" s="14">
        <v>310</v>
      </c>
      <c r="AA14" s="15">
        <v>6.193558698953089E-3</v>
      </c>
      <c r="AB14" s="41">
        <f t="shared" si="12"/>
        <v>8</v>
      </c>
      <c r="AC14" s="41">
        <f t="shared" si="13"/>
        <v>4</v>
      </c>
      <c r="AD14" s="41">
        <f t="shared" si="14"/>
        <v>6</v>
      </c>
      <c r="AE14" s="69">
        <f t="shared" si="15"/>
        <v>4</v>
      </c>
      <c r="AF14" s="15">
        <v>5.2229070624598686E-3</v>
      </c>
    </row>
    <row r="15" spans="1:32">
      <c r="A15" t="s">
        <v>15</v>
      </c>
      <c r="B15" s="1">
        <v>11227</v>
      </c>
      <c r="C15" s="2">
        <v>3112</v>
      </c>
      <c r="D15" s="2">
        <v>2293</v>
      </c>
      <c r="E15" s="3">
        <v>0.20423977910394583</v>
      </c>
      <c r="F15" s="38">
        <f t="shared" si="0"/>
        <v>16</v>
      </c>
      <c r="G15" s="38">
        <f t="shared" si="1"/>
        <v>10</v>
      </c>
      <c r="H15" s="38">
        <f t="shared" si="2"/>
        <v>13</v>
      </c>
      <c r="I15" s="66">
        <f t="shared" si="3"/>
        <v>14</v>
      </c>
      <c r="J15" s="3">
        <v>0.18916136648845061</v>
      </c>
      <c r="K15" s="4">
        <v>206</v>
      </c>
      <c r="L15" s="4">
        <v>196</v>
      </c>
      <c r="M15" s="5">
        <v>1.7457913957424066E-2</v>
      </c>
      <c r="N15" s="38">
        <f t="shared" si="4"/>
        <v>15</v>
      </c>
      <c r="O15" s="38">
        <f t="shared" si="5"/>
        <v>12</v>
      </c>
      <c r="P15" s="39">
        <f t="shared" si="6"/>
        <v>13.5</v>
      </c>
      <c r="Q15" s="66">
        <f t="shared" si="7"/>
        <v>15</v>
      </c>
      <c r="R15" s="5">
        <v>1.7234705409847364E-2</v>
      </c>
      <c r="S15" s="10">
        <v>202</v>
      </c>
      <c r="T15" s="11">
        <v>1.7992339894896233E-2</v>
      </c>
      <c r="U15" s="41">
        <f t="shared" si="8"/>
        <v>16</v>
      </c>
      <c r="V15" s="41">
        <f t="shared" si="9"/>
        <v>12</v>
      </c>
      <c r="W15" s="40">
        <f t="shared" si="10"/>
        <v>14</v>
      </c>
      <c r="X15" s="69">
        <f t="shared" si="11"/>
        <v>15</v>
      </c>
      <c r="Y15" s="11">
        <v>1.6915440245298129E-2</v>
      </c>
      <c r="Z15" s="14">
        <v>46</v>
      </c>
      <c r="AA15" s="15">
        <v>4.0972655206199344E-3</v>
      </c>
      <c r="AB15" s="41">
        <f t="shared" si="12"/>
        <v>16</v>
      </c>
      <c r="AC15" s="41">
        <f t="shared" si="13"/>
        <v>8</v>
      </c>
      <c r="AD15" s="41">
        <f t="shared" si="14"/>
        <v>12</v>
      </c>
      <c r="AE15" s="69">
        <f t="shared" si="15"/>
        <v>13</v>
      </c>
      <c r="AF15" s="15">
        <v>4.0263751104463452E-3</v>
      </c>
    </row>
    <row r="16" spans="1:32">
      <c r="A16" t="s">
        <v>16</v>
      </c>
      <c r="B16" s="1">
        <v>61481</v>
      </c>
      <c r="C16" s="2">
        <v>14895</v>
      </c>
      <c r="D16" s="2">
        <v>11720</v>
      </c>
      <c r="E16" s="3">
        <v>0.19062799889396725</v>
      </c>
      <c r="F16" s="38">
        <f t="shared" si="0"/>
        <v>8</v>
      </c>
      <c r="G16" s="38">
        <f t="shared" si="1"/>
        <v>12</v>
      </c>
      <c r="H16" s="38">
        <f t="shared" si="2"/>
        <v>10</v>
      </c>
      <c r="I16" s="66">
        <f t="shared" si="3"/>
        <v>11</v>
      </c>
      <c r="J16" s="3">
        <v>0.18930329148643382</v>
      </c>
      <c r="K16" s="4">
        <v>811</v>
      </c>
      <c r="L16" s="4">
        <v>744</v>
      </c>
      <c r="M16" s="5">
        <v>1.2101299588490754E-2</v>
      </c>
      <c r="N16" s="38">
        <f t="shared" si="4"/>
        <v>10</v>
      </c>
      <c r="O16" s="38">
        <f t="shared" si="5"/>
        <v>13</v>
      </c>
      <c r="P16" s="39">
        <f t="shared" si="6"/>
        <v>11.5</v>
      </c>
      <c r="Q16" s="66">
        <f t="shared" si="7"/>
        <v>12</v>
      </c>
      <c r="R16" s="5">
        <v>1.2485887580571614E-2</v>
      </c>
      <c r="S16" s="10">
        <v>920</v>
      </c>
      <c r="T16" s="11">
        <v>1.496397260942405E-2</v>
      </c>
      <c r="U16" s="41">
        <f t="shared" si="8"/>
        <v>9</v>
      </c>
      <c r="V16" s="41">
        <f t="shared" si="9"/>
        <v>13</v>
      </c>
      <c r="W16" s="40">
        <f t="shared" si="10"/>
        <v>11</v>
      </c>
      <c r="X16" s="69">
        <f t="shared" si="11"/>
        <v>12</v>
      </c>
      <c r="Y16" s="11">
        <v>1.6004244584094232E-2</v>
      </c>
      <c r="Z16" s="14">
        <v>159</v>
      </c>
      <c r="AA16" s="15">
        <v>2.5861648314113301E-3</v>
      </c>
      <c r="AB16" s="41">
        <f t="shared" si="12"/>
        <v>10</v>
      </c>
      <c r="AC16" s="41">
        <f t="shared" si="13"/>
        <v>15</v>
      </c>
      <c r="AD16" s="41">
        <f t="shared" si="14"/>
        <v>12.5</v>
      </c>
      <c r="AE16" s="69">
        <f t="shared" si="15"/>
        <v>15</v>
      </c>
      <c r="AF16" s="15">
        <v>2.4391149211701133E-3</v>
      </c>
    </row>
    <row r="17" spans="1:32">
      <c r="A17" t="s">
        <v>17</v>
      </c>
      <c r="B17" s="1">
        <v>163041</v>
      </c>
      <c r="C17" s="2">
        <v>39918</v>
      </c>
      <c r="D17" s="2">
        <v>31282</v>
      </c>
      <c r="E17" s="3">
        <v>0.19186584969424869</v>
      </c>
      <c r="F17" s="38">
        <f t="shared" si="0"/>
        <v>4</v>
      </c>
      <c r="G17" s="38">
        <f t="shared" si="1"/>
        <v>11</v>
      </c>
      <c r="H17" s="38">
        <f t="shared" si="2"/>
        <v>7.5</v>
      </c>
      <c r="I17" s="66">
        <f t="shared" si="3"/>
        <v>6</v>
      </c>
      <c r="J17" s="3">
        <v>0.21059895769457596</v>
      </c>
      <c r="K17" s="4">
        <v>8653</v>
      </c>
      <c r="L17" s="4">
        <v>7945</v>
      </c>
      <c r="M17" s="5">
        <v>4.8730074030458599E-2</v>
      </c>
      <c r="N17" s="38">
        <f t="shared" si="4"/>
        <v>2</v>
      </c>
      <c r="O17" s="38">
        <f t="shared" si="5"/>
        <v>5</v>
      </c>
      <c r="P17" s="39">
        <f t="shared" si="6"/>
        <v>3.5</v>
      </c>
      <c r="Q17" s="66">
        <f t="shared" si="7"/>
        <v>3</v>
      </c>
      <c r="R17" s="5">
        <v>4.8643704299528856E-2</v>
      </c>
      <c r="S17" s="10">
        <v>3150</v>
      </c>
      <c r="T17" s="11">
        <v>1.9320293668463762E-2</v>
      </c>
      <c r="U17" s="41">
        <f t="shared" si="8"/>
        <v>5</v>
      </c>
      <c r="V17" s="41">
        <f t="shared" si="9"/>
        <v>9</v>
      </c>
      <c r="W17" s="40">
        <f t="shared" si="10"/>
        <v>7</v>
      </c>
      <c r="X17" s="69">
        <f t="shared" si="11"/>
        <v>6</v>
      </c>
      <c r="Y17" s="11">
        <v>2.5238538178671919E-2</v>
      </c>
      <c r="Z17" s="14">
        <v>553</v>
      </c>
      <c r="AA17" s="15">
        <v>3.3917848884636378E-3</v>
      </c>
      <c r="AB17" s="41">
        <f t="shared" si="12"/>
        <v>4</v>
      </c>
      <c r="AC17" s="41">
        <f t="shared" si="13"/>
        <v>12</v>
      </c>
      <c r="AD17" s="41">
        <f t="shared" si="14"/>
        <v>8</v>
      </c>
      <c r="AE17" s="69">
        <f t="shared" si="15"/>
        <v>7</v>
      </c>
      <c r="AF17" s="15">
        <v>3.8299069220211444E-3</v>
      </c>
    </row>
    <row r="18" spans="1:32">
      <c r="A18" t="s">
        <v>18</v>
      </c>
      <c r="B18" s="1">
        <v>151182</v>
      </c>
      <c r="C18" s="2">
        <v>16331</v>
      </c>
      <c r="D18" s="2">
        <v>11491</v>
      </c>
      <c r="E18" s="3">
        <v>7.6007725787461469E-2</v>
      </c>
      <c r="F18" s="38">
        <f t="shared" si="0"/>
        <v>9</v>
      </c>
      <c r="G18" s="38">
        <f t="shared" si="1"/>
        <v>16</v>
      </c>
      <c r="H18" s="38">
        <f t="shared" si="2"/>
        <v>12.5</v>
      </c>
      <c r="I18" s="66">
        <f t="shared" si="3"/>
        <v>12</v>
      </c>
      <c r="J18" s="3">
        <v>7.5041821357576699E-2</v>
      </c>
      <c r="K18" s="4">
        <v>1136</v>
      </c>
      <c r="L18" s="4">
        <v>1035</v>
      </c>
      <c r="M18" s="5">
        <v>6.8460531015597098E-3</v>
      </c>
      <c r="N18" s="38">
        <f t="shared" si="4"/>
        <v>8</v>
      </c>
      <c r="O18" s="38">
        <f t="shared" si="5"/>
        <v>15</v>
      </c>
      <c r="P18" s="39">
        <f t="shared" si="6"/>
        <v>11.5</v>
      </c>
      <c r="Q18" s="66">
        <f t="shared" si="7"/>
        <v>12</v>
      </c>
      <c r="R18" s="5">
        <v>7.5029832147765173E-3</v>
      </c>
      <c r="S18" s="10">
        <v>1056</v>
      </c>
      <c r="T18" s="11">
        <v>6.9849585268087471E-3</v>
      </c>
      <c r="U18" s="41">
        <f t="shared" si="8"/>
        <v>8</v>
      </c>
      <c r="V18" s="41">
        <f t="shared" si="9"/>
        <v>16</v>
      </c>
      <c r="W18" s="40">
        <f t="shared" si="10"/>
        <v>12</v>
      </c>
      <c r="X18" s="69">
        <f t="shared" si="11"/>
        <v>13</v>
      </c>
      <c r="Y18" s="11">
        <v>5.6429111082955362E-3</v>
      </c>
      <c r="Z18" s="14">
        <v>375</v>
      </c>
      <c r="AA18" s="15">
        <v>2.4804540223042426E-3</v>
      </c>
      <c r="AB18" s="41">
        <f t="shared" si="12"/>
        <v>7</v>
      </c>
      <c r="AC18" s="41">
        <f t="shared" si="13"/>
        <v>16</v>
      </c>
      <c r="AD18" s="41">
        <f t="shared" si="14"/>
        <v>11.5</v>
      </c>
      <c r="AE18" s="69">
        <f t="shared" si="15"/>
        <v>12</v>
      </c>
      <c r="AF18" s="15">
        <v>2.4692503484736454E-3</v>
      </c>
    </row>
    <row r="19" spans="1:32">
      <c r="A19" t="s">
        <v>19</v>
      </c>
      <c r="B19" s="1">
        <v>97241</v>
      </c>
      <c r="C19" s="2">
        <v>9355</v>
      </c>
      <c r="D19" s="2">
        <v>7070</v>
      </c>
      <c r="E19" s="3">
        <v>7.2705957363663476E-2</v>
      </c>
      <c r="F19" s="38">
        <f t="shared" si="0"/>
        <v>12</v>
      </c>
      <c r="G19" s="38">
        <f t="shared" si="1"/>
        <v>17</v>
      </c>
      <c r="H19" s="38">
        <f t="shared" si="2"/>
        <v>14.5</v>
      </c>
      <c r="I19" s="66">
        <f t="shared" si="3"/>
        <v>16</v>
      </c>
      <c r="J19" s="3">
        <v>6.6538198926146958E-2</v>
      </c>
      <c r="K19" s="4">
        <v>643</v>
      </c>
      <c r="L19" s="4">
        <v>608</v>
      </c>
      <c r="M19" s="5">
        <v>6.2525066587139173E-3</v>
      </c>
      <c r="N19" s="38">
        <f t="shared" si="4"/>
        <v>11</v>
      </c>
      <c r="O19" s="38">
        <f t="shared" si="5"/>
        <v>16</v>
      </c>
      <c r="P19" s="39">
        <f t="shared" si="6"/>
        <v>13.5</v>
      </c>
      <c r="Q19" s="66">
        <f t="shared" si="7"/>
        <v>15</v>
      </c>
      <c r="R19" s="5">
        <v>6.8640180564820182E-3</v>
      </c>
      <c r="S19" s="10">
        <v>632</v>
      </c>
      <c r="T19" s="11">
        <v>6.4993161320842036E-3</v>
      </c>
      <c r="U19" s="41">
        <f t="shared" si="8"/>
        <v>12</v>
      </c>
      <c r="V19" s="41">
        <f t="shared" si="9"/>
        <v>17</v>
      </c>
      <c r="W19" s="40">
        <f t="shared" si="10"/>
        <v>14.5</v>
      </c>
      <c r="X19" s="69">
        <f t="shared" si="11"/>
        <v>17</v>
      </c>
      <c r="Y19" s="11">
        <v>5.3347187216875817E-3</v>
      </c>
      <c r="Z19" s="14">
        <v>114</v>
      </c>
      <c r="AA19" s="15">
        <v>1.1723449985088594E-3</v>
      </c>
      <c r="AB19" s="41">
        <f t="shared" si="12"/>
        <v>13</v>
      </c>
      <c r="AC19" s="41">
        <f t="shared" si="13"/>
        <v>17</v>
      </c>
      <c r="AD19" s="41">
        <f t="shared" si="14"/>
        <v>15</v>
      </c>
      <c r="AE19" s="69">
        <f t="shared" si="15"/>
        <v>16</v>
      </c>
      <c r="AF19" s="15">
        <v>1.0033071157105346E-3</v>
      </c>
    </row>
    <row r="20" spans="1:32">
      <c r="A20" t="s">
        <v>20</v>
      </c>
      <c r="B20" s="1">
        <v>227702</v>
      </c>
      <c r="C20" s="2">
        <v>68674</v>
      </c>
      <c r="D20" s="2">
        <v>47074</v>
      </c>
      <c r="E20" s="3">
        <v>0.20673511870778474</v>
      </c>
      <c r="F20" s="38">
        <f t="shared" si="0"/>
        <v>2</v>
      </c>
      <c r="G20" s="38">
        <f t="shared" si="1"/>
        <v>8</v>
      </c>
      <c r="H20" s="38">
        <f t="shared" si="2"/>
        <v>5</v>
      </c>
      <c r="I20" s="66">
        <f t="shared" si="3"/>
        <v>5</v>
      </c>
      <c r="J20" s="3">
        <v>0.20166187301448815</v>
      </c>
      <c r="K20" s="4">
        <v>7949</v>
      </c>
      <c r="L20" s="4">
        <v>7053</v>
      </c>
      <c r="M20" s="5">
        <v>3.0974694996091384E-2</v>
      </c>
      <c r="N20" s="38">
        <f t="shared" si="4"/>
        <v>4</v>
      </c>
      <c r="O20" s="38">
        <f t="shared" si="5"/>
        <v>9</v>
      </c>
      <c r="P20" s="39">
        <f t="shared" si="6"/>
        <v>6.5</v>
      </c>
      <c r="Q20" s="66">
        <f t="shared" si="7"/>
        <v>7</v>
      </c>
      <c r="R20" s="5">
        <v>3.1215724341370286E-2</v>
      </c>
      <c r="S20" s="10">
        <v>5206</v>
      </c>
      <c r="T20" s="11">
        <v>2.2863215957699096E-2</v>
      </c>
      <c r="U20" s="41">
        <f t="shared" si="8"/>
        <v>2</v>
      </c>
      <c r="V20" s="41">
        <f t="shared" si="9"/>
        <v>6</v>
      </c>
      <c r="W20" s="40">
        <f t="shared" si="10"/>
        <v>4</v>
      </c>
      <c r="X20" s="69">
        <f t="shared" si="11"/>
        <v>3</v>
      </c>
      <c r="Y20" s="11">
        <v>1.9358565840844947E-2</v>
      </c>
      <c r="Z20" s="14">
        <v>1513</v>
      </c>
      <c r="AA20" s="15">
        <v>6.6446495858622232E-3</v>
      </c>
      <c r="AB20" s="41">
        <f t="shared" si="12"/>
        <v>2</v>
      </c>
      <c r="AC20" s="41">
        <f t="shared" si="13"/>
        <v>3</v>
      </c>
      <c r="AD20" s="41">
        <f t="shared" si="14"/>
        <v>2.5</v>
      </c>
      <c r="AE20" s="69">
        <f t="shared" si="15"/>
        <v>2</v>
      </c>
      <c r="AF20" s="15">
        <v>7.373123047717838E-3</v>
      </c>
    </row>
    <row r="21" spans="1:32">
      <c r="A21" t="s">
        <v>21</v>
      </c>
      <c r="B21" s="1">
        <v>20555</v>
      </c>
      <c r="C21" s="2">
        <v>3636</v>
      </c>
      <c r="D21" s="2">
        <v>2834</v>
      </c>
      <c r="E21" s="3">
        <v>0.13787399659450256</v>
      </c>
      <c r="F21" s="38">
        <f t="shared" si="0"/>
        <v>14</v>
      </c>
      <c r="G21" s="38">
        <f t="shared" si="1"/>
        <v>15</v>
      </c>
      <c r="H21" s="38">
        <f t="shared" si="2"/>
        <v>14.5</v>
      </c>
      <c r="I21" s="66">
        <f t="shared" si="3"/>
        <v>16</v>
      </c>
      <c r="J21" s="3">
        <v>0.14677406437681603</v>
      </c>
      <c r="K21" s="4">
        <v>695</v>
      </c>
      <c r="L21" s="4">
        <v>593</v>
      </c>
      <c r="M21" s="5">
        <v>2.8849428362928729E-2</v>
      </c>
      <c r="N21" s="38">
        <f t="shared" si="4"/>
        <v>12</v>
      </c>
      <c r="O21" s="38">
        <f t="shared" si="5"/>
        <v>10</v>
      </c>
      <c r="P21" s="39">
        <f t="shared" si="6"/>
        <v>11</v>
      </c>
      <c r="Q21" s="66">
        <f t="shared" si="7"/>
        <v>10</v>
      </c>
      <c r="R21" s="5">
        <v>2.5510361051734629E-2</v>
      </c>
      <c r="S21" s="10">
        <v>238</v>
      </c>
      <c r="T21" s="11">
        <v>1.1578691315981514E-2</v>
      </c>
      <c r="U21" s="41">
        <f t="shared" si="8"/>
        <v>15</v>
      </c>
      <c r="V21" s="41">
        <f t="shared" si="9"/>
        <v>14</v>
      </c>
      <c r="W21" s="40">
        <f t="shared" si="10"/>
        <v>14.5</v>
      </c>
      <c r="X21" s="69">
        <f t="shared" si="11"/>
        <v>17</v>
      </c>
      <c r="Y21" s="11">
        <v>1.4976370044770589E-2</v>
      </c>
      <c r="Z21" s="14">
        <v>71</v>
      </c>
      <c r="AA21" s="15">
        <v>3.4541474093894428E-3</v>
      </c>
      <c r="AB21" s="41">
        <f t="shared" si="12"/>
        <v>14</v>
      </c>
      <c r="AC21" s="41">
        <f t="shared" si="13"/>
        <v>11</v>
      </c>
      <c r="AD21" s="41">
        <f t="shared" si="14"/>
        <v>12.5</v>
      </c>
      <c r="AE21" s="69">
        <f t="shared" si="15"/>
        <v>15</v>
      </c>
      <c r="AF21" s="15">
        <v>3.8396080237694846E-3</v>
      </c>
    </row>
    <row r="22" spans="1:32">
      <c r="A22" t="s">
        <v>22</v>
      </c>
      <c r="B22" s="1">
        <v>31759</v>
      </c>
      <c r="C22" s="2">
        <v>9746</v>
      </c>
      <c r="D22" s="2">
        <v>7320</v>
      </c>
      <c r="E22" s="3">
        <v>0.2304858465316918</v>
      </c>
      <c r="F22" s="38">
        <f t="shared" si="0"/>
        <v>11</v>
      </c>
      <c r="G22" s="38">
        <f t="shared" si="1"/>
        <v>5</v>
      </c>
      <c r="H22" s="38">
        <f t="shared" si="2"/>
        <v>8</v>
      </c>
      <c r="I22" s="66">
        <f t="shared" si="3"/>
        <v>8</v>
      </c>
      <c r="J22" s="3">
        <v>0.21711271740343796</v>
      </c>
      <c r="K22" s="4">
        <v>944</v>
      </c>
      <c r="L22" s="4">
        <v>860</v>
      </c>
      <c r="M22" s="5">
        <v>2.7078938253723355E-2</v>
      </c>
      <c r="N22" s="38">
        <f t="shared" si="4"/>
        <v>9</v>
      </c>
      <c r="O22" s="38">
        <f t="shared" si="5"/>
        <v>11</v>
      </c>
      <c r="P22" s="39">
        <f t="shared" si="6"/>
        <v>10</v>
      </c>
      <c r="Q22" s="66">
        <f t="shared" si="7"/>
        <v>9</v>
      </c>
      <c r="R22" s="5">
        <v>2.8844538922722207E-2</v>
      </c>
      <c r="S22" s="10">
        <v>662</v>
      </c>
      <c r="T22" s="11">
        <v>2.0844485027866115E-2</v>
      </c>
      <c r="U22" s="41">
        <f t="shared" si="8"/>
        <v>11</v>
      </c>
      <c r="V22" s="41">
        <f t="shared" si="9"/>
        <v>8</v>
      </c>
      <c r="W22" s="40">
        <f t="shared" si="10"/>
        <v>9.5</v>
      </c>
      <c r="X22" s="69">
        <f t="shared" si="11"/>
        <v>9</v>
      </c>
      <c r="Y22" s="11">
        <v>2.0767935685932992E-2</v>
      </c>
      <c r="Z22" s="14">
        <v>152</v>
      </c>
      <c r="AA22" s="15">
        <v>4.7860449006580808E-3</v>
      </c>
      <c r="AB22" s="41">
        <f t="shared" si="12"/>
        <v>12</v>
      </c>
      <c r="AC22" s="41">
        <f t="shared" si="13"/>
        <v>6</v>
      </c>
      <c r="AD22" s="41">
        <f t="shared" si="14"/>
        <v>9</v>
      </c>
      <c r="AE22" s="69">
        <f t="shared" si="15"/>
        <v>10</v>
      </c>
      <c r="AF22" s="15">
        <v>4.2910738665918437E-3</v>
      </c>
    </row>
    <row r="23" spans="1:32">
      <c r="P23" s="39"/>
      <c r="AD23" s="41"/>
    </row>
    <row r="24" spans="1:32">
      <c r="P24" s="39"/>
      <c r="AD24" s="41"/>
    </row>
    <row r="25" spans="1:32">
      <c r="P25" s="39"/>
    </row>
    <row r="26" spans="1:32">
      <c r="P26" s="39"/>
    </row>
    <row r="27" spans="1:32">
      <c r="P27" s="39"/>
    </row>
  </sheetData>
  <sheetProtection password="9D0E" sheet="1" objects="1" scenarios="1"/>
  <mergeCells count="4">
    <mergeCell ref="C2:J2"/>
    <mergeCell ref="K2:R2"/>
    <mergeCell ref="S2:Y2"/>
    <mergeCell ref="Z2:AF2"/>
  </mergeCells>
  <conditionalFormatting sqref="F5:F22">
    <cfRule type="colorScale" priority="12">
      <colorScale>
        <cfvo type="min"/>
        <cfvo type="percentile" val="50"/>
        <cfvo type="max"/>
        <color rgb="FFF8696B"/>
        <color rgb="FFFFEB84"/>
        <color rgb="FF63BE7B"/>
      </colorScale>
    </cfRule>
  </conditionalFormatting>
  <conditionalFormatting sqref="G5:G22 I5:I22">
    <cfRule type="colorScale" priority="11">
      <colorScale>
        <cfvo type="min"/>
        <cfvo type="percentile" val="50"/>
        <cfvo type="max"/>
        <color rgb="FFF8696B"/>
        <color rgb="FFFFEB84"/>
        <color rgb="FF63BE7B"/>
      </colorScale>
    </cfRule>
  </conditionalFormatting>
  <conditionalFormatting sqref="N5:N22">
    <cfRule type="colorScale" priority="8">
      <colorScale>
        <cfvo type="min"/>
        <cfvo type="percentile" val="50"/>
        <cfvo type="max"/>
        <color rgb="FFF8696B"/>
        <color rgb="FFFFEB84"/>
        <color rgb="FF63BE7B"/>
      </colorScale>
    </cfRule>
  </conditionalFormatting>
  <conditionalFormatting sqref="O5:O22 Q5:Q22">
    <cfRule type="colorScale" priority="7">
      <colorScale>
        <cfvo type="min"/>
        <cfvo type="percentile" val="50"/>
        <cfvo type="max"/>
        <color rgb="FFF8696B"/>
        <color rgb="FFFFEB84"/>
        <color rgb="FF63BE7B"/>
      </colorScale>
    </cfRule>
  </conditionalFormatting>
  <conditionalFormatting sqref="AB5:AB22">
    <cfRule type="colorScale" priority="6">
      <colorScale>
        <cfvo type="min"/>
        <cfvo type="percentile" val="50"/>
        <cfvo type="max"/>
        <color rgb="FFF8696B"/>
        <color rgb="FFFFEB84"/>
        <color rgb="FF63BE7B"/>
      </colorScale>
    </cfRule>
  </conditionalFormatting>
  <conditionalFormatting sqref="AC5:AC22 AE5:AE22">
    <cfRule type="colorScale" priority="5">
      <colorScale>
        <cfvo type="min"/>
        <cfvo type="percentile" val="50"/>
        <cfvo type="max"/>
        <color rgb="FFF8696B"/>
        <color rgb="FFFFEB84"/>
        <color rgb="FF63BE7B"/>
      </colorScale>
    </cfRule>
  </conditionalFormatting>
  <conditionalFormatting sqref="U5:U22">
    <cfRule type="colorScale" priority="2">
      <colorScale>
        <cfvo type="min"/>
        <cfvo type="percentile" val="50"/>
        <cfvo type="max"/>
        <color rgb="FFF8696B"/>
        <color rgb="FFFFEB84"/>
        <color rgb="FF63BE7B"/>
      </colorScale>
    </cfRule>
  </conditionalFormatting>
  <conditionalFormatting sqref="V5:V22 X5:X22">
    <cfRule type="colorScale" priority="1">
      <colorScale>
        <cfvo type="min"/>
        <cfvo type="percentile" val="50"/>
        <cfvo type="max"/>
        <color rgb="FFF8696B"/>
        <color rgb="FFFFEB84"/>
        <color rgb="FF63BE7B"/>
      </colorScale>
    </cfRule>
  </conditionalFormatting>
  <pageMargins left="0.7" right="0.7" top="0.75" bottom="0.75" header="0.3" footer="0.3"/>
  <pageSetup paperSize="8"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0"/>
  <sheetViews>
    <sheetView zoomScale="70" zoomScaleNormal="70" workbookViewId="0">
      <selection activeCell="A34" sqref="A33:A34"/>
    </sheetView>
  </sheetViews>
  <sheetFormatPr baseColWidth="10" defaultColWidth="11.140625" defaultRowHeight="15"/>
  <cols>
    <col min="1" max="1" width="5.5703125" customWidth="1"/>
    <col min="2" max="2" width="44.85546875" customWidth="1"/>
    <col min="3" max="3" width="14" style="1" customWidth="1"/>
    <col min="4" max="5" width="11.140625" style="2"/>
    <col min="6" max="9" width="11.140625" style="3"/>
    <col min="10" max="10" width="11.140625" style="67"/>
    <col min="11" max="11" width="11.140625" style="3"/>
    <col min="12" max="13" width="11.140625" style="4"/>
    <col min="14" max="14" width="11.140625" style="5"/>
    <col min="15" max="17" width="11.140625" style="53"/>
    <col min="18" max="18" width="11.140625" style="64"/>
    <col min="19" max="19" width="11.140625" style="5"/>
    <col min="20" max="20" width="11.140625" style="10"/>
    <col min="21" max="21" width="11.140625" style="11"/>
    <col min="22" max="24" width="11.140625" style="56"/>
    <col min="25" max="25" width="11.140625" style="68"/>
    <col min="26" max="26" width="11.140625" style="11"/>
    <col min="27" max="27" width="11.140625" style="14"/>
    <col min="28" max="28" width="11.140625" style="15"/>
    <col min="29" max="31" width="11.140625" style="57"/>
    <col min="32" max="32" width="11.140625" style="70"/>
    <col min="33" max="33" width="11.140625" style="15"/>
  </cols>
  <sheetData>
    <row r="1" spans="1:34" s="62" customFormat="1">
      <c r="A1" s="61" t="s">
        <v>210</v>
      </c>
      <c r="D1" s="38"/>
      <c r="E1" s="38"/>
      <c r="F1" s="38" t="s">
        <v>2916</v>
      </c>
      <c r="G1" s="38"/>
      <c r="H1" s="38"/>
      <c r="I1" s="38" t="s">
        <v>2850</v>
      </c>
      <c r="J1" s="66"/>
      <c r="K1" s="38"/>
      <c r="L1" s="39"/>
      <c r="M1" s="39"/>
      <c r="N1" s="38" t="s">
        <v>2917</v>
      </c>
      <c r="O1" s="39"/>
      <c r="P1" s="39"/>
      <c r="Q1" s="39" t="s">
        <v>2852</v>
      </c>
      <c r="R1" s="65"/>
      <c r="S1" s="39"/>
      <c r="T1" s="40"/>
      <c r="U1" s="38" t="s">
        <v>2918</v>
      </c>
      <c r="V1" s="40"/>
      <c r="W1" s="40"/>
      <c r="X1" s="40" t="s">
        <v>2853</v>
      </c>
      <c r="Y1" s="71"/>
      <c r="Z1" s="40"/>
      <c r="AA1" s="41"/>
      <c r="AB1" s="38" t="s">
        <v>2919</v>
      </c>
      <c r="AC1" s="41"/>
      <c r="AD1" s="41"/>
      <c r="AE1" s="41" t="s">
        <v>2854</v>
      </c>
      <c r="AF1" s="69"/>
      <c r="AG1" s="41"/>
    </row>
    <row r="2" spans="1:34" s="18" customFormat="1" ht="68.25" customHeight="1">
      <c r="A2" s="141" t="s">
        <v>196</v>
      </c>
      <c r="B2" s="141"/>
      <c r="C2" s="27"/>
      <c r="D2" s="137" t="s">
        <v>23</v>
      </c>
      <c r="E2" s="137"/>
      <c r="F2" s="137"/>
      <c r="G2" s="137"/>
      <c r="H2" s="137"/>
      <c r="I2" s="137"/>
      <c r="J2" s="137"/>
      <c r="K2" s="137"/>
      <c r="L2" s="138" t="s">
        <v>24</v>
      </c>
      <c r="M2" s="138"/>
      <c r="N2" s="138"/>
      <c r="O2" s="138"/>
      <c r="P2" s="138"/>
      <c r="Q2" s="138"/>
      <c r="R2" s="138"/>
      <c r="S2" s="138"/>
      <c r="T2" s="139" t="s">
        <v>25</v>
      </c>
      <c r="U2" s="139"/>
      <c r="V2" s="139"/>
      <c r="W2" s="139"/>
      <c r="X2" s="139"/>
      <c r="Y2" s="139"/>
      <c r="Z2" s="139"/>
      <c r="AA2" s="140" t="s">
        <v>2865</v>
      </c>
      <c r="AB2" s="140"/>
      <c r="AC2" s="140"/>
      <c r="AD2" s="140"/>
      <c r="AE2" s="140"/>
      <c r="AF2" s="140"/>
      <c r="AG2" s="140"/>
    </row>
    <row r="3" spans="1:34" s="18" customFormat="1" ht="47.25" customHeight="1">
      <c r="C3" s="27" t="s">
        <v>198</v>
      </c>
      <c r="D3" s="19" t="s">
        <v>0</v>
      </c>
      <c r="E3" s="19" t="s">
        <v>1</v>
      </c>
      <c r="F3" s="20" t="s">
        <v>2</v>
      </c>
      <c r="G3" s="20" t="s">
        <v>222</v>
      </c>
      <c r="H3" s="20" t="s">
        <v>223</v>
      </c>
      <c r="I3" s="20" t="s">
        <v>224</v>
      </c>
      <c r="J3" s="20" t="s">
        <v>225</v>
      </c>
      <c r="K3" s="20" t="s">
        <v>3</v>
      </c>
      <c r="L3" s="21" t="s">
        <v>0</v>
      </c>
      <c r="M3" s="21" t="s">
        <v>1</v>
      </c>
      <c r="N3" s="22" t="s">
        <v>2</v>
      </c>
      <c r="O3" s="58" t="s">
        <v>222</v>
      </c>
      <c r="P3" s="58" t="s">
        <v>223</v>
      </c>
      <c r="Q3" s="58" t="s">
        <v>224</v>
      </c>
      <c r="R3" s="58" t="s">
        <v>225</v>
      </c>
      <c r="S3" s="22" t="s">
        <v>3</v>
      </c>
      <c r="T3" s="23" t="s">
        <v>1</v>
      </c>
      <c r="U3" s="24" t="s">
        <v>2</v>
      </c>
      <c r="V3" s="59" t="s">
        <v>222</v>
      </c>
      <c r="W3" s="59" t="s">
        <v>223</v>
      </c>
      <c r="X3" s="59" t="s">
        <v>224</v>
      </c>
      <c r="Y3" s="59" t="s">
        <v>225</v>
      </c>
      <c r="Z3" s="24" t="s">
        <v>3</v>
      </c>
      <c r="AA3" s="25" t="s">
        <v>1</v>
      </c>
      <c r="AB3" s="26" t="s">
        <v>2</v>
      </c>
      <c r="AC3" s="60" t="s">
        <v>222</v>
      </c>
      <c r="AD3" s="60" t="s">
        <v>223</v>
      </c>
      <c r="AE3" s="60" t="s">
        <v>224</v>
      </c>
      <c r="AF3" s="60" t="s">
        <v>225</v>
      </c>
      <c r="AG3" s="26" t="s">
        <v>3</v>
      </c>
    </row>
    <row r="4" spans="1:34">
      <c r="A4" t="s">
        <v>28</v>
      </c>
      <c r="B4" s="82" t="s">
        <v>29</v>
      </c>
      <c r="C4" s="1">
        <v>31910</v>
      </c>
      <c r="D4" s="6">
        <v>20196</v>
      </c>
      <c r="E4" s="6">
        <v>14982</v>
      </c>
      <c r="F4" s="7">
        <v>0.46950799122532122</v>
      </c>
      <c r="G4" s="38"/>
      <c r="H4" s="38"/>
      <c r="I4" s="38"/>
      <c r="J4" s="66"/>
      <c r="K4" s="7">
        <v>0.50918661282111854</v>
      </c>
      <c r="L4" s="8">
        <v>6019</v>
      </c>
      <c r="M4" s="8">
        <v>4076</v>
      </c>
      <c r="N4" s="9">
        <v>0.12773425258539642</v>
      </c>
      <c r="O4" s="39"/>
      <c r="P4" s="39"/>
      <c r="Q4" s="39"/>
      <c r="R4" s="65"/>
      <c r="S4" s="9">
        <v>0.12699211664544027</v>
      </c>
      <c r="T4" s="12">
        <v>1710</v>
      </c>
      <c r="U4" s="13">
        <v>5.3588216859918519E-2</v>
      </c>
      <c r="V4" s="40"/>
      <c r="W4" s="40"/>
      <c r="X4" s="40"/>
      <c r="Y4" s="71"/>
      <c r="Z4" s="13">
        <v>6.0207321136978763E-2</v>
      </c>
      <c r="AA4" s="16">
        <v>399</v>
      </c>
      <c r="AB4" s="17">
        <v>1.2503917267314322E-2</v>
      </c>
      <c r="AC4" s="41"/>
      <c r="AD4" s="41"/>
      <c r="AE4" s="41"/>
      <c r="AF4" s="69"/>
      <c r="AG4" s="17">
        <v>1.3657180360190802E-2</v>
      </c>
    </row>
    <row r="5" spans="1:34">
      <c r="A5" t="s">
        <v>30</v>
      </c>
      <c r="B5" s="82" t="s">
        <v>31</v>
      </c>
      <c r="C5" s="1">
        <v>541</v>
      </c>
      <c r="D5" s="6">
        <v>9</v>
      </c>
      <c r="E5" s="6">
        <v>8</v>
      </c>
      <c r="F5" s="7">
        <v>1.4787430683918669E-2</v>
      </c>
      <c r="G5" s="38"/>
      <c r="H5" s="38"/>
      <c r="I5" s="38"/>
      <c r="J5" s="66"/>
      <c r="K5" s="7" t="s">
        <v>197</v>
      </c>
      <c r="L5" s="8">
        <v>4</v>
      </c>
      <c r="M5" s="8">
        <v>3</v>
      </c>
      <c r="N5" s="9">
        <v>5.5452865064695009E-3</v>
      </c>
      <c r="O5" s="39"/>
      <c r="P5" s="39"/>
      <c r="Q5" s="39"/>
      <c r="R5" s="65"/>
      <c r="S5" s="9" t="s">
        <v>197</v>
      </c>
      <c r="T5" s="12"/>
      <c r="U5" s="13">
        <v>0</v>
      </c>
      <c r="V5" s="40"/>
      <c r="W5" s="40"/>
      <c r="X5" s="40"/>
      <c r="Y5" s="71"/>
      <c r="Z5" s="13" t="s">
        <v>197</v>
      </c>
      <c r="AA5" s="16"/>
      <c r="AB5" s="17">
        <v>0</v>
      </c>
      <c r="AC5" s="41"/>
      <c r="AD5" s="41"/>
      <c r="AE5" s="41"/>
      <c r="AF5" s="69" t="str">
        <f t="shared" ref="AF5:AF6" si="0">IF($AA5&lt;=5,"",COUNTIF($AA$9:$AA$87,"&gt;5")+1-RANK(AE5,AE$7:AE$87))</f>
        <v/>
      </c>
      <c r="AG5" s="17" t="s">
        <v>197</v>
      </c>
    </row>
    <row r="6" spans="1:34">
      <c r="A6" t="s">
        <v>32</v>
      </c>
      <c r="B6" s="82" t="s">
        <v>33</v>
      </c>
      <c r="C6" s="1">
        <v>1639</v>
      </c>
      <c r="D6" s="6">
        <v>15</v>
      </c>
      <c r="E6" s="6">
        <v>13</v>
      </c>
      <c r="F6" s="7">
        <v>7.9316656497864547E-3</v>
      </c>
      <c r="G6" s="38"/>
      <c r="H6" s="38"/>
      <c r="I6" s="38"/>
      <c r="J6" s="66"/>
      <c r="K6" s="7">
        <v>1.7234294469351784E-2</v>
      </c>
      <c r="L6" s="8">
        <v>4</v>
      </c>
      <c r="M6" s="8">
        <v>4</v>
      </c>
      <c r="N6" s="9">
        <v>2.4405125076266015E-3</v>
      </c>
      <c r="O6" s="39"/>
      <c r="P6" s="39"/>
      <c r="Q6" s="39"/>
      <c r="R6" s="65"/>
      <c r="S6" s="9">
        <v>3.9597767614521816E-3</v>
      </c>
      <c r="T6" s="12">
        <v>3</v>
      </c>
      <c r="U6" s="13">
        <v>1.8303843807199512E-3</v>
      </c>
      <c r="V6" s="40"/>
      <c r="W6" s="40"/>
      <c r="X6" s="40"/>
      <c r="Y6" s="71"/>
      <c r="Z6" s="13">
        <v>2.7579701182650612E-3</v>
      </c>
      <c r="AA6" s="16"/>
      <c r="AB6" s="17">
        <v>0</v>
      </c>
      <c r="AC6" s="41"/>
      <c r="AD6" s="41"/>
      <c r="AE6" s="41"/>
      <c r="AF6" s="69" t="str">
        <f t="shared" si="0"/>
        <v/>
      </c>
      <c r="AG6" s="17">
        <v>0</v>
      </c>
    </row>
    <row r="7" spans="1:34" s="42" customFormat="1">
      <c r="A7" s="42" t="s">
        <v>34</v>
      </c>
      <c r="B7" s="83" t="s">
        <v>35</v>
      </c>
      <c r="C7" s="43">
        <v>0</v>
      </c>
      <c r="D7" s="44"/>
      <c r="E7" s="44"/>
      <c r="F7" s="45"/>
      <c r="G7" s="38" t="str">
        <f>IF($AA7=0,"",RANK(E7,(E$9,E$11:E$12,E$14:E$87)))</f>
        <v/>
      </c>
      <c r="H7" s="38" t="str">
        <f>IF($C7=0,"",RANK(F7,(F$9,F$11:F$12,F$14:F$87)))</f>
        <v/>
      </c>
      <c r="I7" s="38" t="str">
        <f t="shared" ref="I7:I8" si="1">IF($C7=0,"",AVERAGE(G7:H7))</f>
        <v/>
      </c>
      <c r="J7" s="66" t="str">
        <f>IF(E7&lt;=5,"",COUNTIF(E$7:E$87,"&gt;5")+1-RANK(I7,I$7:I$87))</f>
        <v/>
      </c>
      <c r="K7" s="45"/>
      <c r="L7" s="46"/>
      <c r="M7" s="46"/>
      <c r="N7" s="47" t="s">
        <v>197</v>
      </c>
      <c r="O7" s="39" t="str">
        <f>IF($AA7=0,"",RANK(M7,(M$9,M$11:M$12,M$14:M$87)))</f>
        <v/>
      </c>
      <c r="P7" s="39" t="str">
        <f>IF($C7=0,"",RANK(N7,(N$9,N$11:N$12,N$14:N$87)))</f>
        <v/>
      </c>
      <c r="Q7" s="39" t="str">
        <f t="shared" ref="Q7:Q8" si="2">IF($C7=0,"",AVERAGE(O7:P7))</f>
        <v/>
      </c>
      <c r="R7" s="65" t="str">
        <f>IF(M7&lt;=5,"",COUNTIF(M$7:M$87,"&gt;5")+1-RANK(Q7,Q$7:Q$87))</f>
        <v/>
      </c>
      <c r="S7" s="47" t="s">
        <v>197</v>
      </c>
      <c r="T7" s="48"/>
      <c r="U7" s="49" t="s">
        <v>197</v>
      </c>
      <c r="V7" s="40" t="str">
        <f>IF($AA7=0,"",RANK(T7,(T$9,T$11:T$12,T$14:T$87)))</f>
        <v/>
      </c>
      <c r="W7" s="40" t="str">
        <f>IF($C7=0,"",RANK(U7,(U$9,U$11:U$12,U$14:U$87)))</f>
        <v/>
      </c>
      <c r="X7" s="40" t="str">
        <f t="shared" ref="X7:X8" si="3">IF($C7=0,"",AVERAGE(V7:W7))</f>
        <v/>
      </c>
      <c r="Y7" s="71" t="str">
        <f>IF(T7&lt;=5,"",COUNTIF(T$7:T$87,"&gt;5")+1-RANK(X7,X$7:X$87))</f>
        <v/>
      </c>
      <c r="Z7" s="49" t="s">
        <v>197</v>
      </c>
      <c r="AA7" s="50"/>
      <c r="AB7" s="51" t="s">
        <v>197</v>
      </c>
      <c r="AC7" s="41" t="str">
        <f>IF($AA7=0,"",RANK(AA7,(AA$9,AA$11:AA$12,AA$14:AA$87)))</f>
        <v/>
      </c>
      <c r="AD7" s="41" t="str">
        <f>IF($C7=0,"",RANK(AB7,(AB$9,AB$11:AB$12,AB$14:AB$87)))</f>
        <v/>
      </c>
      <c r="AE7" s="41" t="str">
        <f t="shared" ref="AE7:AE8" si="4">IF($C7=0,"",AVERAGE(AC7:AD7))</f>
        <v/>
      </c>
      <c r="AF7" s="69" t="str">
        <f>IF(AA7&lt;=5,"",COUNTIF(AA$7:AA$87,"&gt;5")+1-RANK(AE7,AE$7:AE$87))</f>
        <v/>
      </c>
      <c r="AG7" s="51" t="s">
        <v>197</v>
      </c>
      <c r="AH7" s="42">
        <f>COUNTIF($AA$9:$AA$87,"&gt;5")</f>
        <v>63</v>
      </c>
    </row>
    <row r="8" spans="1:34" s="42" customFormat="1">
      <c r="A8" s="42" t="s">
        <v>36</v>
      </c>
      <c r="B8" s="83" t="s">
        <v>37</v>
      </c>
      <c r="C8" s="43">
        <v>0</v>
      </c>
      <c r="D8" s="44"/>
      <c r="E8" s="44"/>
      <c r="F8" s="45"/>
      <c r="G8" s="38" t="str">
        <f>IF($AA8=0,"",RANK(E8,(E$9,E$11:E$12,E$14:E$87)))</f>
        <v/>
      </c>
      <c r="H8" s="38" t="str">
        <f>IF($C8=0,"",RANK(F8,(F$9,F$11:F$12,F$14:F$87)))</f>
        <v/>
      </c>
      <c r="I8" s="38" t="str">
        <f t="shared" si="1"/>
        <v/>
      </c>
      <c r="J8" s="66" t="str">
        <f t="shared" ref="J8:J71" si="5">IF(E8&lt;=5,"",COUNTIF(E$7:E$87,"&gt;5")+1-RANK(I8,I$7:I$87))</f>
        <v/>
      </c>
      <c r="K8" s="45"/>
      <c r="L8" s="46"/>
      <c r="M8" s="46"/>
      <c r="N8" s="47" t="s">
        <v>197</v>
      </c>
      <c r="O8" s="39" t="str">
        <f>IF($AA8=0,"",RANK(M8,(M$9,M$11:M$12,M$14:M$87)))</f>
        <v/>
      </c>
      <c r="P8" s="39" t="str">
        <f>IF($C8=0,"",RANK(N8,(N$9,N$11:N$12,N$14:N$87)))</f>
        <v/>
      </c>
      <c r="Q8" s="39" t="str">
        <f t="shared" si="2"/>
        <v/>
      </c>
      <c r="R8" s="65" t="str">
        <f t="shared" ref="R8:R71" si="6">IF(M8&lt;=5,"",COUNTIF(M$7:M$87,"&gt;5")+1-RANK(Q8,Q$7:Q$87))</f>
        <v/>
      </c>
      <c r="S8" s="47" t="s">
        <v>197</v>
      </c>
      <c r="T8" s="48"/>
      <c r="U8" s="49" t="s">
        <v>197</v>
      </c>
      <c r="V8" s="40" t="str">
        <f>IF($AA8=0,"",RANK(T8,(T$9,T$11:T$12,T$14:T$87)))</f>
        <v/>
      </c>
      <c r="W8" s="40" t="str">
        <f>IF($C8=0,"",RANK(U8,(U$9,U$11:U$12,U$14:U$87)))</f>
        <v/>
      </c>
      <c r="X8" s="40" t="str">
        <f t="shared" si="3"/>
        <v/>
      </c>
      <c r="Y8" s="71" t="str">
        <f t="shared" ref="Y8:Y71" si="7">IF(T8&lt;=5,"",COUNTIF(T$7:T$87,"&gt;5")+1-RANK(X8,X$7:X$87))</f>
        <v/>
      </c>
      <c r="Z8" s="49" t="s">
        <v>197</v>
      </c>
      <c r="AA8" s="50"/>
      <c r="AB8" s="51" t="s">
        <v>197</v>
      </c>
      <c r="AC8" s="41" t="str">
        <f>IF($AA8=0,"",RANK(AA8,(AA$9,AA$11:AA$12,AA$14:AA$87)))</f>
        <v/>
      </c>
      <c r="AD8" s="41" t="str">
        <f>IF($C8=0,"",RANK(AB8,(AB$9,AB$11:AB$12,AB$14:AB$87)))</f>
        <v/>
      </c>
      <c r="AE8" s="41" t="str">
        <f t="shared" si="4"/>
        <v/>
      </c>
      <c r="AF8" s="69" t="str">
        <f t="shared" ref="AF8:AF71" si="8">IF(AA8&lt;=5,"",COUNTIF(AA$7:AA$87,"&gt;5")+1-RANK(AE8,AE$7:AE$87))</f>
        <v/>
      </c>
      <c r="AG8" s="51" t="s">
        <v>197</v>
      </c>
    </row>
    <row r="9" spans="1:34">
      <c r="A9" t="s">
        <v>38</v>
      </c>
      <c r="B9" t="s">
        <v>39</v>
      </c>
      <c r="C9" s="52">
        <v>1491</v>
      </c>
      <c r="D9" s="54">
        <v>359</v>
      </c>
      <c r="E9" s="54">
        <v>278</v>
      </c>
      <c r="F9" s="55">
        <v>0.18645204560697518</v>
      </c>
      <c r="G9" s="38">
        <f>IF(E9&lt;=5,"",RANK(E9,(E$9,E$11:E$12,E$14:E$87)))</f>
        <v>64</v>
      </c>
      <c r="H9" s="38">
        <f>IF(E9&lt;=5,"",RANK(F9,(F$9,F$11:F$12,F$14:F$87)))</f>
        <v>58</v>
      </c>
      <c r="I9" s="38">
        <f>IF(E9&lt;=5,"",AVERAGE(G9:H9))</f>
        <v>61</v>
      </c>
      <c r="J9" s="66">
        <f t="shared" si="5"/>
        <v>65</v>
      </c>
      <c r="K9" s="7">
        <v>0.17644056065646077</v>
      </c>
      <c r="L9" s="8">
        <v>53</v>
      </c>
      <c r="M9" s="8">
        <v>50</v>
      </c>
      <c r="N9" s="9">
        <v>3.35345405767941E-2</v>
      </c>
      <c r="O9" s="38">
        <f>IF(M9&lt;=5,"",RANK(M9,(M$9,M$11:M$12,M$14:M$87)))</f>
        <v>56</v>
      </c>
      <c r="P9" s="38">
        <f>IF(M9&lt;=5,"",RANK(N9,(N$9,N$11:N$12,N$14:N$87)))</f>
        <v>37</v>
      </c>
      <c r="Q9" s="39">
        <f>IF(M9&lt;=5,"",AVERAGE(O9:P9))</f>
        <v>46.5</v>
      </c>
      <c r="R9" s="66">
        <f t="shared" si="6"/>
        <v>50</v>
      </c>
      <c r="S9" s="9">
        <v>2.5468832476805967E-2</v>
      </c>
      <c r="T9" s="12">
        <v>42</v>
      </c>
      <c r="U9" s="13">
        <v>2.8169014084507043E-2</v>
      </c>
      <c r="V9" s="38">
        <f>IF(T9&lt;=5,"",RANK(T9,(T$9,T$11:T$12,T$14:T$87)))</f>
        <v>56</v>
      </c>
      <c r="W9" s="38">
        <f>IF(T9&lt;=5,"",RANK(U9,(U$9,U$11:U$12,U$14:U$87)))</f>
        <v>32</v>
      </c>
      <c r="X9" s="40">
        <f t="shared" ref="X9:X73" si="9">IF(T9&lt;=5,"",AVERAGE(V9:W9))</f>
        <v>44</v>
      </c>
      <c r="Y9" s="66">
        <f t="shared" si="7"/>
        <v>49</v>
      </c>
      <c r="Z9" s="13">
        <v>1.7289593224392601E-2</v>
      </c>
      <c r="AA9" s="50">
        <v>4</v>
      </c>
      <c r="AB9" s="51">
        <v>2.6827632461435278E-3</v>
      </c>
      <c r="AC9" s="41" t="str">
        <f>IF(AA9&lt;=5,"",RANK(AA9,(AA$9,AA$11:AA$12,AA$14:AA$87)))</f>
        <v/>
      </c>
      <c r="AD9" s="41" t="str">
        <f>IF(AA9&lt;=5,"",RANK(AB9,(AB$9,AB$11:AB$12,AB$14:AB$87)))</f>
        <v/>
      </c>
      <c r="AE9" s="41" t="str">
        <f>IF(AA9&lt;=5,"n.c.",AVERAGE(AC9:AD9))</f>
        <v>n.c.</v>
      </c>
      <c r="AF9" s="69" t="str">
        <f t="shared" si="8"/>
        <v/>
      </c>
      <c r="AG9" s="51">
        <v>4.3725103464612048E-3</v>
      </c>
    </row>
    <row r="10" spans="1:34" s="42" customFormat="1">
      <c r="A10" s="42" t="s">
        <v>40</v>
      </c>
      <c r="B10" s="83" t="s">
        <v>41</v>
      </c>
      <c r="C10" s="43">
        <v>0</v>
      </c>
      <c r="D10" s="44"/>
      <c r="E10" s="44"/>
      <c r="F10" s="45"/>
      <c r="G10" s="38" t="str">
        <f>IF(E10&lt;=5,"",RANK(E10,(E$9,E$11:E$12,E$14:E$87)))</f>
        <v/>
      </c>
      <c r="H10" s="38" t="str">
        <f>IF(E10&lt;=5,"",RANK(F10,(F$9,F$11:F$12,F$14:F$87)))</f>
        <v/>
      </c>
      <c r="I10" s="38" t="str">
        <f t="shared" ref="I10:I73" si="10">IF(E10&lt;=5,"",AVERAGE(G10:H10))</f>
        <v/>
      </c>
      <c r="J10" s="66" t="str">
        <f t="shared" si="5"/>
        <v/>
      </c>
      <c r="K10" s="45" t="s">
        <v>197</v>
      </c>
      <c r="L10" s="46"/>
      <c r="M10" s="46"/>
      <c r="N10" s="47" t="s">
        <v>197</v>
      </c>
      <c r="O10" s="39" t="str">
        <f>IF(M10&lt;=5,"",RANK(M10,(M$9,M$11:M$12,M$14:M$87)))</f>
        <v/>
      </c>
      <c r="P10" s="39" t="str">
        <f>IF(M10&lt;=5,"",RANK(N10,(N$9,N$11:N$12,N$14:N$87)))</f>
        <v/>
      </c>
      <c r="Q10" s="39" t="str">
        <f t="shared" ref="Q10:Q73" si="11">IF(M10&lt;=5,"",AVERAGE(O10:P10))</f>
        <v/>
      </c>
      <c r="R10" s="65" t="str">
        <f t="shared" si="6"/>
        <v/>
      </c>
      <c r="S10" s="47" t="s">
        <v>197</v>
      </c>
      <c r="T10" s="48"/>
      <c r="U10" s="49" t="s">
        <v>197</v>
      </c>
      <c r="V10" s="40" t="str">
        <f>IF(T10&lt;=5,"",RANK(T10,(T$9,T$11:T$12,T$14:T$87)))</f>
        <v/>
      </c>
      <c r="W10" s="40" t="str">
        <f>IF(T10&lt;=5,"",RANK(U10,(U$9,U$11:U$12,U$14:U$87)))</f>
        <v/>
      </c>
      <c r="X10" s="40" t="str">
        <f t="shared" si="9"/>
        <v/>
      </c>
      <c r="Y10" s="71" t="str">
        <f t="shared" si="7"/>
        <v/>
      </c>
      <c r="Z10" s="49" t="s">
        <v>197</v>
      </c>
      <c r="AA10" s="50"/>
      <c r="AB10" s="51" t="s">
        <v>197</v>
      </c>
      <c r="AC10" s="41" t="str">
        <f>IF(AA10&lt;=5,"",RANK(AA10,(AA$9,AA$11:AA$12,AA$14:AA$87)))</f>
        <v/>
      </c>
      <c r="AD10" s="41" t="str">
        <f>IF(AA10&lt;=5,"",RANK(AB10,(AB$9,AB$11:AB$12,AB$14:AB$87)))</f>
        <v/>
      </c>
      <c r="AE10" s="41" t="str">
        <f t="shared" ref="AE10:AE73" si="12">IF(AA10&lt;=5,"",AVERAGE(AC10:AD10))</f>
        <v/>
      </c>
      <c r="AF10" s="69" t="str">
        <f t="shared" si="8"/>
        <v/>
      </c>
      <c r="AG10" s="51" t="s">
        <v>197</v>
      </c>
    </row>
    <row r="11" spans="1:34">
      <c r="A11" t="s">
        <v>42</v>
      </c>
      <c r="B11" t="s">
        <v>43</v>
      </c>
      <c r="C11" s="52">
        <v>65603</v>
      </c>
      <c r="D11" s="54">
        <v>26426</v>
      </c>
      <c r="E11" s="54">
        <v>19101</v>
      </c>
      <c r="F11" s="55">
        <v>0.29116046522262701</v>
      </c>
      <c r="G11" s="38">
        <f>IF(E11&lt;=5,"",RANK(E11,(E$9,E$11:E$12,E$14:E$87)))</f>
        <v>3</v>
      </c>
      <c r="H11" s="38">
        <f>IF(E11&lt;=5,"",RANK(F11,(F$9,F$11:F$12,F$14:F$87)))</f>
        <v>19</v>
      </c>
      <c r="I11" s="38">
        <f t="shared" si="10"/>
        <v>11</v>
      </c>
      <c r="J11" s="66">
        <f t="shared" si="5"/>
        <v>4</v>
      </c>
      <c r="K11" s="7">
        <v>0.30451977770032024</v>
      </c>
      <c r="L11" s="8">
        <v>4614</v>
      </c>
      <c r="M11" s="8">
        <v>4151</v>
      </c>
      <c r="N11" s="9">
        <v>6.3274545371400703E-2</v>
      </c>
      <c r="O11" s="38">
        <f>IF(M11&lt;=5,"",RANK(M11,(M$9,M$11:M$12,M$14:M$87)))</f>
        <v>3</v>
      </c>
      <c r="P11" s="38">
        <f>IF(M11&lt;=5,"",RANK(N11,(N$9,N$11:N$12,N$14:N$87)))</f>
        <v>5</v>
      </c>
      <c r="Q11" s="39">
        <f t="shared" si="11"/>
        <v>4</v>
      </c>
      <c r="R11" s="66">
        <f t="shared" si="6"/>
        <v>3</v>
      </c>
      <c r="S11" s="9">
        <v>6.573871968702602E-2</v>
      </c>
      <c r="T11" s="12">
        <v>2699</v>
      </c>
      <c r="U11" s="13">
        <v>4.1141411215950489E-2</v>
      </c>
      <c r="V11" s="38">
        <f>IF(T11&lt;=5,"",RANK(T11,(T$9,T$11:T$12,T$14:T$87)))</f>
        <v>1</v>
      </c>
      <c r="W11" s="38">
        <f>IF(T11&lt;=5,"",RANK(U11,(U$9,U$11:U$12,U$14:U$87)))</f>
        <v>3</v>
      </c>
      <c r="X11" s="40">
        <f t="shared" si="9"/>
        <v>2</v>
      </c>
      <c r="Y11" s="66">
        <f t="shared" si="7"/>
        <v>1</v>
      </c>
      <c r="Z11" s="13">
        <v>4.5423179830985282E-2</v>
      </c>
      <c r="AA11" s="16">
        <v>461</v>
      </c>
      <c r="AB11" s="17">
        <v>7.0271176623020286E-3</v>
      </c>
      <c r="AC11" s="41">
        <f>IF(AA11&lt;=5,"",RANK(AA11,(AA$9,AA$11:AA$12,AA$14:AA$87)))</f>
        <v>3</v>
      </c>
      <c r="AD11" s="41">
        <f>IF(AA11&lt;=5,"",RANK(AB11,(AB$9,AB$11:AB$12,AB$14:AB$87)))</f>
        <v>21</v>
      </c>
      <c r="AE11" s="41">
        <f t="shared" si="12"/>
        <v>12</v>
      </c>
      <c r="AF11" s="69">
        <f t="shared" si="8"/>
        <v>7</v>
      </c>
      <c r="AG11" s="17">
        <v>7.3631163887006145E-3</v>
      </c>
    </row>
    <row r="12" spans="1:34">
      <c r="A12" t="s">
        <v>44</v>
      </c>
      <c r="B12" t="s">
        <v>45</v>
      </c>
      <c r="C12" s="52">
        <v>1213</v>
      </c>
      <c r="D12" s="54">
        <v>221</v>
      </c>
      <c r="E12" s="54">
        <v>172</v>
      </c>
      <c r="F12" s="55">
        <v>0.14179719703215168</v>
      </c>
      <c r="G12" s="38">
        <f>IF(E12&lt;=5,"",RANK(E12,(E$9,E$11:E$12,E$14:E$87)))</f>
        <v>73</v>
      </c>
      <c r="H12" s="38">
        <f>IF(E12&lt;=5,"",RANK(F12,(F$9,F$11:F$12,F$14:F$87)))</f>
        <v>66</v>
      </c>
      <c r="I12" s="38">
        <f t="shared" si="10"/>
        <v>69.5</v>
      </c>
      <c r="J12" s="66">
        <f t="shared" si="5"/>
        <v>73</v>
      </c>
      <c r="K12" s="7">
        <v>0.15163880418981768</v>
      </c>
      <c r="L12" s="8">
        <v>24</v>
      </c>
      <c r="M12" s="8">
        <v>24</v>
      </c>
      <c r="N12" s="9">
        <v>1.9785655399835119E-2</v>
      </c>
      <c r="O12" s="38">
        <f>IF(M12&lt;=5,"",RANK(M12,(M$9,M$11:M$12,M$14:M$87)))</f>
        <v>65</v>
      </c>
      <c r="P12" s="38">
        <f>IF(M12&lt;=5,"",RANK(N12,(N$9,N$11:N$12,N$14:N$87)))</f>
        <v>49</v>
      </c>
      <c r="Q12" s="39">
        <f t="shared" si="11"/>
        <v>57</v>
      </c>
      <c r="R12" s="66">
        <f t="shared" si="6"/>
        <v>58</v>
      </c>
      <c r="S12" s="9">
        <v>1.8677553899383147E-2</v>
      </c>
      <c r="T12" s="12">
        <v>22</v>
      </c>
      <c r="U12" s="13">
        <v>1.8136850783182192E-2</v>
      </c>
      <c r="V12" s="38">
        <f>IF(T12&lt;=5,"",RANK(T12,(T$9,T$11:T$12,T$14:T$87)))</f>
        <v>68</v>
      </c>
      <c r="W12" s="38">
        <f>IF(T12&lt;=5,"",RANK(U12,(U$9,U$11:U$12,U$14:U$87)))</f>
        <v>51</v>
      </c>
      <c r="X12" s="40">
        <f t="shared" si="9"/>
        <v>59.5</v>
      </c>
      <c r="Y12" s="66">
        <f t="shared" si="7"/>
        <v>64</v>
      </c>
      <c r="Z12" s="13">
        <v>1.7457667160716242E-2</v>
      </c>
      <c r="AA12" s="63">
        <v>3</v>
      </c>
      <c r="AB12" s="51">
        <v>2.4732069249793899E-3</v>
      </c>
      <c r="AC12" s="41" t="str">
        <f>IF(AA12&lt;=5,"",RANK(AA12,(AA$9,AA$11:AA$12,AA$14:AA$87)))</f>
        <v/>
      </c>
      <c r="AD12" s="41" t="str">
        <f>IF(AA12&lt;=5,"",RANK(AB12,(AB$9,AB$11:AB$12,AB$14:AB$87)))</f>
        <v/>
      </c>
      <c r="AE12" s="41" t="str">
        <f>IF(AA12&lt;=5,"n.c.",AVERAGE(AC12:AD12))</f>
        <v>n.c.</v>
      </c>
      <c r="AF12" s="69" t="str">
        <f t="shared" si="8"/>
        <v/>
      </c>
      <c r="AG12" s="51">
        <v>4.0703399416887314E-3</v>
      </c>
    </row>
    <row r="13" spans="1:34" s="42" customFormat="1">
      <c r="A13" s="42" t="s">
        <v>46</v>
      </c>
      <c r="B13" s="83" t="s">
        <v>47</v>
      </c>
      <c r="C13" s="43">
        <v>0</v>
      </c>
      <c r="D13" s="44">
        <v>5</v>
      </c>
      <c r="E13" s="44">
        <v>4</v>
      </c>
      <c r="F13" s="45" t="s">
        <v>197</v>
      </c>
      <c r="G13" s="38" t="str">
        <f>IF(E13&lt;=5,"",RANK(E13,(E$9,E$11:E$12,E$14:E$87)))</f>
        <v/>
      </c>
      <c r="H13" s="38" t="str">
        <f>IF(E13&lt;=5,"",RANK(F13,(F$9,F$11:F$12,F$14:F$87)))</f>
        <v/>
      </c>
      <c r="I13" s="38" t="str">
        <f t="shared" si="10"/>
        <v/>
      </c>
      <c r="J13" s="66" t="str">
        <f t="shared" si="5"/>
        <v/>
      </c>
      <c r="K13" s="45" t="s">
        <v>197</v>
      </c>
      <c r="L13" s="46"/>
      <c r="M13" s="46"/>
      <c r="N13" s="47" t="s">
        <v>197</v>
      </c>
      <c r="O13" s="39" t="str">
        <f>IF(M13&lt;=5,"",RANK(M13,(M$9,M$11:M$12,M$14:M$87)))</f>
        <v/>
      </c>
      <c r="P13" s="39" t="str">
        <f>IF(M13&lt;=5,"",RANK(N13,(N$9,N$11:N$12,N$14:N$87)))</f>
        <v/>
      </c>
      <c r="Q13" s="39" t="str">
        <f t="shared" si="11"/>
        <v/>
      </c>
      <c r="R13" s="65" t="str">
        <f t="shared" si="6"/>
        <v/>
      </c>
      <c r="S13" s="47" t="s">
        <v>197</v>
      </c>
      <c r="T13" s="48"/>
      <c r="U13" s="49" t="s">
        <v>197</v>
      </c>
      <c r="V13" s="40" t="str">
        <f>IF(T13&lt;=5,"",RANK(T13,(T$9,T$11:T$12,T$14:T$87)))</f>
        <v/>
      </c>
      <c r="W13" s="40" t="str">
        <f>IF(T13&lt;=5,"",RANK(U13,(U$9,U$11:U$12,U$14:U$87)))</f>
        <v/>
      </c>
      <c r="X13" s="40" t="str">
        <f t="shared" si="9"/>
        <v/>
      </c>
      <c r="Y13" s="71" t="str">
        <f t="shared" si="7"/>
        <v/>
      </c>
      <c r="Z13" s="49" t="s">
        <v>197</v>
      </c>
      <c r="AA13" s="50"/>
      <c r="AB13" s="51" t="s">
        <v>197</v>
      </c>
      <c r="AC13" s="41" t="str">
        <f>IF(AA13&lt;=5,"",RANK(AA13,(AA$9,AA$11:AA$12,AA$14:AA$87)))</f>
        <v/>
      </c>
      <c r="AD13" s="41" t="str">
        <f>IF(AA13&lt;=5,"",RANK(AB13,(AB$9,AB$11:AB$12,AB$14:AB$87)))</f>
        <v/>
      </c>
      <c r="AE13" s="41" t="str">
        <f>IF(AA13&lt;=5,"n.c.",AVERAGE(AC13:AD13))</f>
        <v>n.c.</v>
      </c>
      <c r="AF13" s="69" t="str">
        <f t="shared" si="8"/>
        <v/>
      </c>
      <c r="AG13" s="51" t="s">
        <v>197</v>
      </c>
    </row>
    <row r="14" spans="1:34">
      <c r="A14" t="s">
        <v>48</v>
      </c>
      <c r="B14" t="s">
        <v>49</v>
      </c>
      <c r="C14" s="1">
        <v>2996</v>
      </c>
      <c r="D14" s="6">
        <v>1280</v>
      </c>
      <c r="E14" s="6">
        <v>941</v>
      </c>
      <c r="F14" s="7">
        <v>0.31408544726301735</v>
      </c>
      <c r="G14" s="38">
        <f>IF(E14&lt;=5,"",RANK(E14,(E$9,E$11:E$12,E$14:E$87)))</f>
        <v>52</v>
      </c>
      <c r="H14" s="38">
        <f>IF(E14&lt;=5,"",RANK(F14,(F$9,F$11:F$12,F$14:F$87)))</f>
        <v>11</v>
      </c>
      <c r="I14" s="38">
        <f t="shared" si="10"/>
        <v>31.5</v>
      </c>
      <c r="J14" s="66">
        <f t="shared" si="5"/>
        <v>26</v>
      </c>
      <c r="K14" s="7">
        <v>0.31099088907102218</v>
      </c>
      <c r="L14" s="8">
        <v>149</v>
      </c>
      <c r="M14" s="8">
        <v>138</v>
      </c>
      <c r="N14" s="9">
        <v>4.6061415220293722E-2</v>
      </c>
      <c r="O14" s="38">
        <f>IF(M14&lt;=5,"",RANK(M14,(M$9,M$11:M$12,M$14:M$87)))</f>
        <v>45</v>
      </c>
      <c r="P14" s="38">
        <f>IF(M14&lt;=5,"",RANK(N14,(N$9,N$11:N$12,N$14:N$87)))</f>
        <v>21</v>
      </c>
      <c r="Q14" s="39">
        <f t="shared" si="11"/>
        <v>33</v>
      </c>
      <c r="R14" s="66">
        <f t="shared" si="6"/>
        <v>33</v>
      </c>
      <c r="S14" s="9">
        <v>4.353731051379759E-2</v>
      </c>
      <c r="T14" s="12">
        <v>92</v>
      </c>
      <c r="U14" s="13">
        <v>3.0707610146862484E-2</v>
      </c>
      <c r="V14" s="38">
        <f>IF(T14&lt;=5,"",RANK(T14,(T$9,T$11:T$12,T$14:T$87)))</f>
        <v>53</v>
      </c>
      <c r="W14" s="38">
        <f>IF(T14&lt;=5,"",RANK(U14,(U$9,U$11:U$12,U$14:U$87)))</f>
        <v>26</v>
      </c>
      <c r="X14" s="40">
        <f t="shared" si="9"/>
        <v>39.5</v>
      </c>
      <c r="Y14" s="66">
        <f t="shared" si="7"/>
        <v>45</v>
      </c>
      <c r="Z14" s="13">
        <v>2.6924954644915663E-2</v>
      </c>
      <c r="AA14" s="16">
        <v>17</v>
      </c>
      <c r="AB14" s="17">
        <v>5.6742323097463288E-3</v>
      </c>
      <c r="AC14" s="41">
        <f>IF(AA14&lt;=5,"",RANK(AA14,(AA$9,AA$11:AA$12,AA$14:AA$87)))</f>
        <v>51</v>
      </c>
      <c r="AD14" s="41">
        <f>IF(AA14&lt;=5,"",RANK(AB14,(AB$9,AB$11:AB$12,AB$14:AB$87)))</f>
        <v>27</v>
      </c>
      <c r="AE14" s="41">
        <f t="shared" si="12"/>
        <v>39</v>
      </c>
      <c r="AF14" s="69">
        <f t="shared" si="8"/>
        <v>42</v>
      </c>
      <c r="AG14" s="17">
        <v>5.9011675925166518E-3</v>
      </c>
    </row>
    <row r="15" spans="1:34">
      <c r="A15" t="s">
        <v>50</v>
      </c>
      <c r="B15" t="s">
        <v>51</v>
      </c>
      <c r="C15" s="1">
        <v>3633</v>
      </c>
      <c r="D15" s="6">
        <v>1239</v>
      </c>
      <c r="E15" s="6">
        <v>963</v>
      </c>
      <c r="F15" s="7">
        <v>0.26507018992568127</v>
      </c>
      <c r="G15" s="38">
        <f>IF(E15&lt;=5,"",RANK(E15,(E$9,E$11:E$12,E$14:E$87)))</f>
        <v>51</v>
      </c>
      <c r="H15" s="38">
        <f>IF(E15&lt;=5,"",RANK(F15,(F$9,F$11:F$12,F$14:F$87)))</f>
        <v>34</v>
      </c>
      <c r="I15" s="38">
        <f t="shared" si="10"/>
        <v>42.5</v>
      </c>
      <c r="J15" s="66">
        <f t="shared" si="5"/>
        <v>52</v>
      </c>
      <c r="K15" s="7" t="s">
        <v>197</v>
      </c>
      <c r="L15" s="8">
        <v>116</v>
      </c>
      <c r="M15" s="8">
        <v>106</v>
      </c>
      <c r="N15" s="9">
        <v>2.917698871456097E-2</v>
      </c>
      <c r="O15" s="38">
        <f>IF(M15&lt;=5,"",RANK(M15,(M$9,M$11:M$12,M$14:M$87)))</f>
        <v>48</v>
      </c>
      <c r="P15" s="38">
        <f>IF(M15&lt;=5,"",RANK(N15,(N$9,N$11:N$12,N$14:N$87)))</f>
        <v>41</v>
      </c>
      <c r="Q15" s="39">
        <f t="shared" si="11"/>
        <v>44.5</v>
      </c>
      <c r="R15" s="66">
        <f t="shared" si="6"/>
        <v>45</v>
      </c>
      <c r="S15" s="9" t="s">
        <v>197</v>
      </c>
      <c r="T15" s="12">
        <v>143</v>
      </c>
      <c r="U15" s="13">
        <v>3.9361409303605835E-2</v>
      </c>
      <c r="V15" s="38">
        <f>IF(T15&lt;=5,"",RANK(T15,(T$9,T$11:T$12,T$14:T$87)))</f>
        <v>48</v>
      </c>
      <c r="W15" s="38">
        <f>IF(T15&lt;=5,"",RANK(U15,(U$9,U$11:U$12,U$14:U$87)))</f>
        <v>5</v>
      </c>
      <c r="X15" s="40">
        <f t="shared" si="9"/>
        <v>26.5</v>
      </c>
      <c r="Y15" s="66">
        <f t="shared" si="7"/>
        <v>18</v>
      </c>
      <c r="Z15" s="13" t="s">
        <v>197</v>
      </c>
      <c r="AA15" s="16">
        <v>10</v>
      </c>
      <c r="AB15" s="17">
        <v>2.7525461051472614E-3</v>
      </c>
      <c r="AC15" s="41">
        <f>IF(AA15&lt;=5,"",RANK(AA15,(AA$9,AA$11:AA$12,AA$14:AA$87)))</f>
        <v>58</v>
      </c>
      <c r="AD15" s="41">
        <f>IF(AA15&lt;=5,"",RANK(AB15,(AB$9,AB$11:AB$12,AB$14:AB$87)))</f>
        <v>59</v>
      </c>
      <c r="AE15" s="41">
        <f t="shared" si="12"/>
        <v>58.5</v>
      </c>
      <c r="AF15" s="69">
        <f t="shared" si="8"/>
        <v>61</v>
      </c>
      <c r="AG15" s="17" t="s">
        <v>197</v>
      </c>
    </row>
    <row r="16" spans="1:34">
      <c r="A16" t="s">
        <v>52</v>
      </c>
      <c r="B16" t="s">
        <v>53</v>
      </c>
      <c r="C16" s="1">
        <v>4572</v>
      </c>
      <c r="D16" s="6">
        <v>1545</v>
      </c>
      <c r="E16" s="6">
        <v>1213</v>
      </c>
      <c r="F16" s="7">
        <v>0.26531058617672792</v>
      </c>
      <c r="G16" s="38">
        <f>IF(E16&lt;=5,"",RANK(E16,(E$9,E$11:E$12,E$14:E$87)))</f>
        <v>48</v>
      </c>
      <c r="H16" s="38">
        <f>IF(E16&lt;=5,"",RANK(F16,(F$9,F$11:F$12,F$14:F$87)))</f>
        <v>33</v>
      </c>
      <c r="I16" s="38">
        <f t="shared" si="10"/>
        <v>40.5</v>
      </c>
      <c r="J16" s="66">
        <f t="shared" si="5"/>
        <v>49</v>
      </c>
      <c r="K16" s="7">
        <v>0.2478626036244343</v>
      </c>
      <c r="L16" s="8">
        <v>199</v>
      </c>
      <c r="M16" s="8">
        <v>186</v>
      </c>
      <c r="N16" s="9">
        <v>4.0682414698162729E-2</v>
      </c>
      <c r="O16" s="38">
        <f>IF(M16&lt;=5,"",RANK(M16,(M$9,M$11:M$12,M$14:M$87)))</f>
        <v>43</v>
      </c>
      <c r="P16" s="38">
        <f>IF(M16&lt;=5,"",RANK(N16,(N$9,N$11:N$12,N$14:N$87)))</f>
        <v>25</v>
      </c>
      <c r="Q16" s="39">
        <f t="shared" si="11"/>
        <v>34</v>
      </c>
      <c r="R16" s="66">
        <f t="shared" si="6"/>
        <v>36</v>
      </c>
      <c r="S16" s="9">
        <v>3.6713660153862772E-2</v>
      </c>
      <c r="T16" s="12">
        <v>172</v>
      </c>
      <c r="U16" s="13">
        <v>3.762029746281715E-2</v>
      </c>
      <c r="V16" s="38">
        <f>IF(T16&lt;=5,"",RANK(T16,(T$9,T$11:T$12,T$14:T$87)))</f>
        <v>43</v>
      </c>
      <c r="W16" s="38">
        <f>IF(T16&lt;=5,"",RANK(U16,(U$9,U$11:U$12,U$14:U$87)))</f>
        <v>6</v>
      </c>
      <c r="X16" s="40">
        <f t="shared" si="9"/>
        <v>24.5</v>
      </c>
      <c r="Y16" s="66">
        <f t="shared" si="7"/>
        <v>17</v>
      </c>
      <c r="Z16" s="13">
        <v>2.7813441563952414E-2</v>
      </c>
      <c r="AA16" s="16">
        <v>14</v>
      </c>
      <c r="AB16" s="17">
        <v>3.0621172353455816E-3</v>
      </c>
      <c r="AC16" s="41">
        <f>IF(AA16&lt;=5,"",RANK(AA16,(AA$9,AA$11:AA$12,AA$14:AA$87)))</f>
        <v>53</v>
      </c>
      <c r="AD16" s="41">
        <f>IF(AA16&lt;=5,"",RANK(AB16,(AB$9,AB$11:AB$12,AB$14:AB$87)))</f>
        <v>54</v>
      </c>
      <c r="AE16" s="41">
        <f t="shared" si="12"/>
        <v>53.5</v>
      </c>
      <c r="AF16" s="69">
        <f t="shared" si="8"/>
        <v>56</v>
      </c>
      <c r="AG16" s="17">
        <v>3.6024384869047278E-3</v>
      </c>
    </row>
    <row r="17" spans="1:33">
      <c r="A17" t="s">
        <v>54</v>
      </c>
      <c r="B17" t="s">
        <v>55</v>
      </c>
      <c r="C17" s="1">
        <v>4755</v>
      </c>
      <c r="D17" s="6">
        <v>1831</v>
      </c>
      <c r="E17" s="6">
        <v>1347</v>
      </c>
      <c r="F17" s="7">
        <v>0.28328075709779182</v>
      </c>
      <c r="G17" s="38">
        <f>IF(E17&lt;=5,"",RANK(E17,(E$9,E$11:E$12,E$14:E$87)))</f>
        <v>45</v>
      </c>
      <c r="H17" s="38">
        <f>IF(E17&lt;=5,"",RANK(F17,(F$9,F$11:F$12,F$14:F$87)))</f>
        <v>21</v>
      </c>
      <c r="I17" s="38">
        <f t="shared" si="10"/>
        <v>33</v>
      </c>
      <c r="J17" s="66">
        <f t="shared" si="5"/>
        <v>32</v>
      </c>
      <c r="K17" s="7">
        <v>0.2765604473880906</v>
      </c>
      <c r="L17" s="8">
        <v>359</v>
      </c>
      <c r="M17" s="8">
        <v>324</v>
      </c>
      <c r="N17" s="9">
        <v>6.8138801261829654E-2</v>
      </c>
      <c r="O17" s="38">
        <f>IF(M17&lt;=5,"",RANK(M17,(M$9,M$11:M$12,M$14:M$87)))</f>
        <v>30</v>
      </c>
      <c r="P17" s="38">
        <f>IF(M17&lt;=5,"",RANK(N17,(N$9,N$11:N$12,N$14:N$87)))</f>
        <v>4</v>
      </c>
      <c r="Q17" s="39">
        <f t="shared" si="11"/>
        <v>17</v>
      </c>
      <c r="R17" s="66">
        <f t="shared" si="6"/>
        <v>12</v>
      </c>
      <c r="S17" s="9">
        <v>5.7917301488146535E-2</v>
      </c>
      <c r="T17" s="12">
        <v>175</v>
      </c>
      <c r="U17" s="13">
        <v>3.6803364879074658E-2</v>
      </c>
      <c r="V17" s="38">
        <f>IF(T17&lt;=5,"",RANK(T17,(T$9,T$11:T$12,T$14:T$87)))</f>
        <v>42</v>
      </c>
      <c r="W17" s="38">
        <f>IF(T17&lt;=5,"",RANK(U17,(U$9,U$11:U$12,U$14:U$87)))</f>
        <v>7</v>
      </c>
      <c r="X17" s="40">
        <f t="shared" si="9"/>
        <v>24.5</v>
      </c>
      <c r="Y17" s="66">
        <f t="shared" si="7"/>
        <v>17</v>
      </c>
      <c r="Z17" s="13">
        <v>3.7557144732305571E-2</v>
      </c>
      <c r="AA17" s="16">
        <v>27</v>
      </c>
      <c r="AB17" s="17">
        <v>5.6782334384858045E-3</v>
      </c>
      <c r="AC17" s="41">
        <f>IF(AA17&lt;=5,"",RANK(AA17,(AA$9,AA$11:AA$12,AA$14:AA$87)))</f>
        <v>45</v>
      </c>
      <c r="AD17" s="41">
        <f>IF(AA17&lt;=5,"",RANK(AB17,(AB$9,AB$11:AB$12,AB$14:AB$87)))</f>
        <v>26</v>
      </c>
      <c r="AE17" s="41">
        <f t="shared" si="12"/>
        <v>35.5</v>
      </c>
      <c r="AF17" s="69">
        <f t="shared" si="8"/>
        <v>37</v>
      </c>
      <c r="AG17" s="17">
        <v>7.012979696114828E-3</v>
      </c>
    </row>
    <row r="18" spans="1:33">
      <c r="A18" t="s">
        <v>56</v>
      </c>
      <c r="B18" t="s">
        <v>57</v>
      </c>
      <c r="C18" s="1">
        <v>5383</v>
      </c>
      <c r="D18" s="6">
        <v>2596</v>
      </c>
      <c r="E18" s="6">
        <v>1806</v>
      </c>
      <c r="F18" s="7">
        <v>0.33550065019505854</v>
      </c>
      <c r="G18" s="38">
        <f>IF(E18&lt;=5,"",RANK(E18,(E$9,E$11:E$12,E$14:E$87)))</f>
        <v>40</v>
      </c>
      <c r="H18" s="38">
        <f>IF(E18&lt;=5,"",RANK(F18,(F$9,F$11:F$12,F$14:F$87)))</f>
        <v>7</v>
      </c>
      <c r="I18" s="38">
        <f t="shared" si="10"/>
        <v>23.5</v>
      </c>
      <c r="J18" s="66">
        <f t="shared" si="5"/>
        <v>13</v>
      </c>
      <c r="K18" s="7">
        <v>0.31631179544743498</v>
      </c>
      <c r="L18" s="8">
        <v>282</v>
      </c>
      <c r="M18" s="8">
        <v>263</v>
      </c>
      <c r="N18" s="9">
        <v>4.8857514397176297E-2</v>
      </c>
      <c r="O18" s="38">
        <f>IF(M18&lt;=5,"",RANK(M18,(M$9,M$11:M$12,M$14:M$87)))</f>
        <v>33</v>
      </c>
      <c r="P18" s="38">
        <f>IF(M18&lt;=5,"",RANK(N18,(N$9,N$11:N$12,N$14:N$87)))</f>
        <v>18</v>
      </c>
      <c r="Q18" s="39">
        <f t="shared" si="11"/>
        <v>25.5</v>
      </c>
      <c r="R18" s="66">
        <f t="shared" si="6"/>
        <v>26</v>
      </c>
      <c r="S18" s="9">
        <v>4.4146308588082425E-2</v>
      </c>
      <c r="T18" s="12">
        <v>228</v>
      </c>
      <c r="U18" s="13">
        <v>4.2355563812000743E-2</v>
      </c>
      <c r="V18" s="38">
        <f>IF(T18&lt;=5,"",RANK(T18,(T$9,T$11:T$12,T$14:T$87)))</f>
        <v>32</v>
      </c>
      <c r="W18" s="38">
        <f>IF(T18&lt;=5,"",RANK(U18,(U$9,U$11:U$12,U$14:U$87)))</f>
        <v>2</v>
      </c>
      <c r="X18" s="40">
        <f t="shared" si="9"/>
        <v>17</v>
      </c>
      <c r="Y18" s="66">
        <f t="shared" si="7"/>
        <v>7</v>
      </c>
      <c r="Z18" s="13">
        <v>3.7367676645697769E-2</v>
      </c>
      <c r="AA18" s="16">
        <v>56</v>
      </c>
      <c r="AB18" s="17">
        <v>1.0403120936280884E-2</v>
      </c>
      <c r="AC18" s="41">
        <f>IF(AA18&lt;=5,"",RANK(AA18,(AA$9,AA$11:AA$12,AA$14:AA$87)))</f>
        <v>31</v>
      </c>
      <c r="AD18" s="41">
        <f>IF(AA18&lt;=5,"",RANK(AB18,(AB$9,AB$11:AB$12,AB$14:AB$87)))</f>
        <v>5</v>
      </c>
      <c r="AE18" s="41">
        <f t="shared" si="12"/>
        <v>18</v>
      </c>
      <c r="AF18" s="69">
        <f t="shared" si="8"/>
        <v>13</v>
      </c>
      <c r="AG18" s="17">
        <v>9.7159118239729808E-3</v>
      </c>
    </row>
    <row r="19" spans="1:33">
      <c r="A19" t="s">
        <v>58</v>
      </c>
      <c r="B19" t="s">
        <v>59</v>
      </c>
      <c r="C19" s="1">
        <v>5328</v>
      </c>
      <c r="D19" s="6">
        <v>1912</v>
      </c>
      <c r="E19" s="6">
        <v>1471</v>
      </c>
      <c r="F19" s="7">
        <v>0.27608858858858859</v>
      </c>
      <c r="G19" s="38">
        <f>IF(E19&lt;=5,"",RANK(E19,(E$9,E$11:E$12,E$14:E$87)))</f>
        <v>44</v>
      </c>
      <c r="H19" s="38">
        <f>IF(E19&lt;=5,"",RANK(F19,(F$9,F$11:F$12,F$14:F$87)))</f>
        <v>28</v>
      </c>
      <c r="I19" s="38">
        <f t="shared" si="10"/>
        <v>36</v>
      </c>
      <c r="J19" s="66">
        <f t="shared" si="5"/>
        <v>41</v>
      </c>
      <c r="K19" s="7">
        <v>0.27283768504678974</v>
      </c>
      <c r="L19" s="8">
        <v>237</v>
      </c>
      <c r="M19" s="8">
        <v>209</v>
      </c>
      <c r="N19" s="9">
        <v>3.9226726726726724E-2</v>
      </c>
      <c r="O19" s="38">
        <f>IF(M19&lt;=5,"",RANK(M19,(M$9,M$11:M$12,M$14:M$87)))</f>
        <v>39</v>
      </c>
      <c r="P19" s="38">
        <f>IF(M19&lt;=5,"",RANK(N19,(N$9,N$11:N$12,N$14:N$87)))</f>
        <v>28</v>
      </c>
      <c r="Q19" s="39">
        <f t="shared" si="11"/>
        <v>33.5</v>
      </c>
      <c r="R19" s="66">
        <f t="shared" si="6"/>
        <v>34</v>
      </c>
      <c r="S19" s="9">
        <v>3.7368385538104031E-2</v>
      </c>
      <c r="T19" s="12">
        <v>155</v>
      </c>
      <c r="U19" s="13">
        <v>2.9091591591591592E-2</v>
      </c>
      <c r="V19" s="38">
        <f>IF(T19&lt;=5,"",RANK(T19,(T$9,T$11:T$12,T$14:T$87)))</f>
        <v>45</v>
      </c>
      <c r="W19" s="38">
        <f>IF(T19&lt;=5,"",RANK(U19,(U$9,U$11:U$12,U$14:U$87)))</f>
        <v>29</v>
      </c>
      <c r="X19" s="40">
        <f t="shared" si="9"/>
        <v>37</v>
      </c>
      <c r="Y19" s="66">
        <f t="shared" si="7"/>
        <v>40</v>
      </c>
      <c r="Z19" s="13">
        <v>2.6880652394260747E-2</v>
      </c>
      <c r="AA19" s="16">
        <v>14</v>
      </c>
      <c r="AB19" s="17">
        <v>2.6276276276276278E-3</v>
      </c>
      <c r="AC19" s="41">
        <f>IF(AA19&lt;=5,"",RANK(AA19,(AA$9,AA$11:AA$12,AA$14:AA$87)))</f>
        <v>53</v>
      </c>
      <c r="AD19" s="41">
        <f>IF(AA19&lt;=5,"",RANK(AB19,(AB$9,AB$11:AB$12,AB$14:AB$87)))</f>
        <v>61</v>
      </c>
      <c r="AE19" s="41">
        <f t="shared" si="12"/>
        <v>57</v>
      </c>
      <c r="AF19" s="69">
        <f t="shared" si="8"/>
        <v>59</v>
      </c>
      <c r="AG19" s="17">
        <v>2.6723351573846314E-3</v>
      </c>
    </row>
    <row r="20" spans="1:33">
      <c r="A20" t="s">
        <v>60</v>
      </c>
      <c r="B20" t="s">
        <v>61</v>
      </c>
      <c r="C20" s="1">
        <v>660</v>
      </c>
      <c r="D20" s="6">
        <v>298</v>
      </c>
      <c r="E20" s="6">
        <v>219</v>
      </c>
      <c r="F20" s="7">
        <v>0.33181818181818185</v>
      </c>
      <c r="G20" s="38">
        <f>IF(E20&lt;=5,"",RANK(E20,(E$9,E$11:E$12,E$14:E$87)))</f>
        <v>69</v>
      </c>
      <c r="H20" s="38">
        <f>IF(E20&lt;=5,"",RANK(F20,(F$9,F$11:F$12,F$14:F$87)))</f>
        <v>8</v>
      </c>
      <c r="I20" s="38">
        <f t="shared" si="10"/>
        <v>38.5</v>
      </c>
      <c r="J20" s="66">
        <f t="shared" si="5"/>
        <v>44</v>
      </c>
      <c r="K20" s="7" t="s">
        <v>197</v>
      </c>
      <c r="L20" s="8">
        <v>11</v>
      </c>
      <c r="M20" s="8">
        <v>11</v>
      </c>
      <c r="N20" s="9">
        <v>1.6666666666666666E-2</v>
      </c>
      <c r="O20" s="38">
        <f>IF(M20&lt;=5,"",RANK(M20,(M$9,M$11:M$12,M$14:M$87)))</f>
        <v>75</v>
      </c>
      <c r="P20" s="38">
        <f>IF(M20&lt;=5,"",RANK(N20,(N$9,N$11:N$12,N$14:N$87)))</f>
        <v>54</v>
      </c>
      <c r="Q20" s="39">
        <f t="shared" si="11"/>
        <v>64.5</v>
      </c>
      <c r="R20" s="66">
        <f t="shared" si="6"/>
        <v>66</v>
      </c>
      <c r="S20" s="9" t="s">
        <v>197</v>
      </c>
      <c r="T20" s="12">
        <v>13</v>
      </c>
      <c r="U20" s="13">
        <v>1.9696969696969695E-2</v>
      </c>
      <c r="V20" s="38">
        <f>IF(T20&lt;=5,"",RANK(T20,(T$9,T$11:T$12,T$14:T$87)))</f>
        <v>74</v>
      </c>
      <c r="W20" s="38">
        <f>IF(T20&lt;=5,"",RANK(U20,(U$9,U$11:U$12,U$14:U$87)))</f>
        <v>44</v>
      </c>
      <c r="X20" s="40">
        <f t="shared" si="9"/>
        <v>59</v>
      </c>
      <c r="Y20" s="66">
        <f t="shared" si="7"/>
        <v>63</v>
      </c>
      <c r="Z20" s="13" t="s">
        <v>197</v>
      </c>
      <c r="AA20" s="16">
        <v>6</v>
      </c>
      <c r="AB20" s="17">
        <v>9.0909090909090905E-3</v>
      </c>
      <c r="AC20" s="41">
        <f>IF(AA20&lt;=5,"",RANK(AA20,(AA$9,AA$11:AA$12,AA$14:AA$87)))</f>
        <v>62</v>
      </c>
      <c r="AD20" s="41">
        <f>IF(AA20&lt;=5,"",RANK(AB20,(AB$9,AB$11:AB$12,AB$14:AB$87)))</f>
        <v>12</v>
      </c>
      <c r="AE20" s="41">
        <f t="shared" si="12"/>
        <v>37</v>
      </c>
      <c r="AF20" s="69">
        <f t="shared" si="8"/>
        <v>38</v>
      </c>
      <c r="AG20" s="17" t="s">
        <v>197</v>
      </c>
    </row>
    <row r="21" spans="1:33">
      <c r="A21" t="s">
        <v>62</v>
      </c>
      <c r="B21" t="s">
        <v>63</v>
      </c>
      <c r="C21" s="1">
        <v>3028</v>
      </c>
      <c r="D21" s="6">
        <v>1354</v>
      </c>
      <c r="E21" s="6">
        <v>926</v>
      </c>
      <c r="F21" s="7">
        <v>0.30581241743725229</v>
      </c>
      <c r="G21" s="38">
        <f>IF(E21&lt;=5,"",RANK(E21,(E$9,E$11:E$12,E$14:E$87)))</f>
        <v>53</v>
      </c>
      <c r="H21" s="38">
        <f>IF(E21&lt;=5,"",RANK(F21,(F$9,F$11:F$12,F$14:F$87)))</f>
        <v>13</v>
      </c>
      <c r="I21" s="38">
        <f t="shared" si="10"/>
        <v>33</v>
      </c>
      <c r="J21" s="66">
        <f t="shared" si="5"/>
        <v>32</v>
      </c>
      <c r="K21" s="7">
        <v>0.30706194805267839</v>
      </c>
      <c r="L21" s="8">
        <v>114</v>
      </c>
      <c r="M21" s="8">
        <v>105</v>
      </c>
      <c r="N21" s="9">
        <v>3.4676354029062086E-2</v>
      </c>
      <c r="O21" s="38">
        <f>IF(M21&lt;=5,"",RANK(M21,(M$9,M$11:M$12,M$14:M$87)))</f>
        <v>49</v>
      </c>
      <c r="P21" s="38">
        <f>IF(M21&lt;=5,"",RANK(N21,(N$9,N$11:N$12,N$14:N$87)))</f>
        <v>36</v>
      </c>
      <c r="Q21" s="39">
        <f t="shared" si="11"/>
        <v>42.5</v>
      </c>
      <c r="R21" s="66">
        <f t="shared" si="6"/>
        <v>44</v>
      </c>
      <c r="S21" s="9">
        <v>3.4913430956948342E-2</v>
      </c>
      <c r="T21" s="12">
        <v>93</v>
      </c>
      <c r="U21" s="13">
        <v>3.0713342140026419E-2</v>
      </c>
      <c r="V21" s="38">
        <f>IF(T21&lt;=5,"",RANK(T21,(T$9,T$11:T$12,T$14:T$87)))</f>
        <v>52</v>
      </c>
      <c r="W21" s="38">
        <f>IF(T21&lt;=5,"",RANK(U21,(U$9,U$11:U$12,U$14:U$87)))</f>
        <v>25</v>
      </c>
      <c r="X21" s="40">
        <f t="shared" si="9"/>
        <v>38.5</v>
      </c>
      <c r="Y21" s="66">
        <f t="shared" si="7"/>
        <v>43</v>
      </c>
      <c r="Z21" s="13">
        <v>3.2578615583304417E-2</v>
      </c>
      <c r="AA21" s="16">
        <v>31</v>
      </c>
      <c r="AB21" s="17">
        <v>1.0237780713342141E-2</v>
      </c>
      <c r="AC21" s="41">
        <f>IF(AA21&lt;=5,"",RANK(AA21,(AA$9,AA$11:AA$12,AA$14:AA$87)))</f>
        <v>43</v>
      </c>
      <c r="AD21" s="41">
        <f>IF(AA21&lt;=5,"",RANK(AB21,(AB$9,AB$11:AB$12,AB$14:AB$87)))</f>
        <v>6</v>
      </c>
      <c r="AE21" s="41">
        <f t="shared" si="12"/>
        <v>24.5</v>
      </c>
      <c r="AF21" s="69">
        <f t="shared" si="8"/>
        <v>18</v>
      </c>
      <c r="AG21" s="17">
        <v>1.1628580584140302E-2</v>
      </c>
    </row>
    <row r="22" spans="1:33">
      <c r="A22" t="s">
        <v>64</v>
      </c>
      <c r="B22" t="s">
        <v>65</v>
      </c>
      <c r="C22" s="1">
        <v>1874</v>
      </c>
      <c r="D22" s="6">
        <v>799</v>
      </c>
      <c r="E22" s="6">
        <v>564</v>
      </c>
      <c r="F22" s="7">
        <v>0.30096051227321235</v>
      </c>
      <c r="G22" s="38">
        <f>IF(E22&lt;=5,"",RANK(E22,(E$9,E$11:E$12,E$14:E$87)))</f>
        <v>56</v>
      </c>
      <c r="H22" s="38">
        <f>IF(E22&lt;=5,"",RANK(F22,(F$9,F$11:F$12,F$14:F$87)))</f>
        <v>14</v>
      </c>
      <c r="I22" s="38">
        <f t="shared" si="10"/>
        <v>35</v>
      </c>
      <c r="J22" s="66">
        <f t="shared" si="5"/>
        <v>38</v>
      </c>
      <c r="K22" s="7">
        <v>0.29389517195538634</v>
      </c>
      <c r="L22" s="8">
        <v>60</v>
      </c>
      <c r="M22" s="8">
        <v>49</v>
      </c>
      <c r="N22" s="9">
        <v>2.6147278548559232E-2</v>
      </c>
      <c r="O22" s="38">
        <f>IF(M22&lt;=5,"",RANK(M22,(M$9,M$11:M$12,M$14:M$87)))</f>
        <v>57</v>
      </c>
      <c r="P22" s="38">
        <f>IF(M22&lt;=5,"",RANK(N22,(N$9,N$11:N$12,N$14:N$87)))</f>
        <v>44</v>
      </c>
      <c r="Q22" s="39">
        <f t="shared" si="11"/>
        <v>50.5</v>
      </c>
      <c r="R22" s="66">
        <f t="shared" si="6"/>
        <v>53</v>
      </c>
      <c r="S22" s="9">
        <v>2.6446945340724056E-2</v>
      </c>
      <c r="T22" s="12">
        <v>52</v>
      </c>
      <c r="U22" s="13">
        <v>2.7748132337246531E-2</v>
      </c>
      <c r="V22" s="38">
        <f>IF(T22&lt;=5,"",RANK(T22,(T$9,T$11:T$12,T$14:T$87)))</f>
        <v>55</v>
      </c>
      <c r="W22" s="38">
        <f>IF(T22&lt;=5,"",RANK(U22,(U$9,U$11:U$12,U$14:U$87)))</f>
        <v>34</v>
      </c>
      <c r="X22" s="40">
        <f t="shared" si="9"/>
        <v>44.5</v>
      </c>
      <c r="Y22" s="66">
        <f t="shared" si="7"/>
        <v>52</v>
      </c>
      <c r="Z22" s="13">
        <v>2.6546996135073966E-2</v>
      </c>
      <c r="AA22" s="16">
        <v>13</v>
      </c>
      <c r="AB22" s="17">
        <v>6.9370330843116328E-3</v>
      </c>
      <c r="AC22" s="41">
        <f>IF(AA22&lt;=5,"",RANK(AA22,(AA$9,AA$11:AA$12,AA$14:AA$87)))</f>
        <v>56</v>
      </c>
      <c r="AD22" s="41">
        <f>IF(AA22&lt;=5,"",RANK(AB22,(AB$9,AB$11:AB$12,AB$14:AB$87)))</f>
        <v>22</v>
      </c>
      <c r="AE22" s="41">
        <f t="shared" si="12"/>
        <v>39</v>
      </c>
      <c r="AF22" s="69">
        <f t="shared" si="8"/>
        <v>42</v>
      </c>
      <c r="AG22" s="17">
        <v>6.5536558894400444E-3</v>
      </c>
    </row>
    <row r="23" spans="1:33">
      <c r="A23" t="s">
        <v>66</v>
      </c>
      <c r="B23" t="s">
        <v>67</v>
      </c>
      <c r="C23" s="1">
        <v>19841</v>
      </c>
      <c r="D23" s="6">
        <v>8222</v>
      </c>
      <c r="E23" s="6">
        <v>5810</v>
      </c>
      <c r="F23" s="7">
        <v>0.29282798246056146</v>
      </c>
      <c r="G23" s="38">
        <f>IF(E23&lt;=5,"",RANK(E23,(E$9,E$11:E$12,E$14:E$87)))</f>
        <v>17</v>
      </c>
      <c r="H23" s="38">
        <f>IF(E23&lt;=5,"",RANK(F23,(F$9,F$11:F$12,F$14:F$87)))</f>
        <v>17</v>
      </c>
      <c r="I23" s="38">
        <f t="shared" si="10"/>
        <v>17</v>
      </c>
      <c r="J23" s="66">
        <f t="shared" si="5"/>
        <v>7</v>
      </c>
      <c r="K23" s="7">
        <v>0.29701102147771929</v>
      </c>
      <c r="L23" s="8">
        <v>1043</v>
      </c>
      <c r="M23" s="8">
        <v>941</v>
      </c>
      <c r="N23" s="9">
        <v>4.7427045007812106E-2</v>
      </c>
      <c r="O23" s="38">
        <f>IF(M23&lt;=5,"",RANK(M23,(M$9,M$11:M$12,M$14:M$87)))</f>
        <v>14</v>
      </c>
      <c r="P23" s="38">
        <f>IF(M23&lt;=5,"",RANK(N23,(N$9,N$11:N$12,N$14:N$87)))</f>
        <v>19</v>
      </c>
      <c r="Q23" s="39">
        <f t="shared" si="11"/>
        <v>16.5</v>
      </c>
      <c r="R23" s="66">
        <f t="shared" si="6"/>
        <v>10</v>
      </c>
      <c r="S23" s="9">
        <v>4.5911756134925381E-2</v>
      </c>
      <c r="T23" s="12">
        <v>637</v>
      </c>
      <c r="U23" s="13">
        <v>3.2105236631218184E-2</v>
      </c>
      <c r="V23" s="38">
        <f>IF(T23&lt;=5,"",RANK(T23,(T$9,T$11:T$12,T$14:T$87)))</f>
        <v>14</v>
      </c>
      <c r="W23" s="38">
        <f>IF(T23&lt;=5,"",RANK(U23,(U$9,U$11:U$12,U$14:U$87)))</f>
        <v>20</v>
      </c>
      <c r="X23" s="40">
        <f t="shared" si="9"/>
        <v>17</v>
      </c>
      <c r="Y23" s="66">
        <f t="shared" si="7"/>
        <v>7</v>
      </c>
      <c r="Z23" s="13">
        <v>3.1602185716664011E-2</v>
      </c>
      <c r="AA23" s="16">
        <v>158</v>
      </c>
      <c r="AB23" s="17">
        <v>7.9633083009928943E-3</v>
      </c>
      <c r="AC23" s="41">
        <f>IF(AA23&lt;=5,"",RANK(AA23,(AA$9,AA$11:AA$12,AA$14:AA$87)))</f>
        <v>15</v>
      </c>
      <c r="AD23" s="41">
        <f>IF(AA23&lt;=5,"",RANK(AB23,(AB$9,AB$11:AB$12,AB$14:AB$87)))</f>
        <v>17</v>
      </c>
      <c r="AE23" s="41">
        <f t="shared" si="12"/>
        <v>16</v>
      </c>
      <c r="AF23" s="69">
        <f t="shared" si="8"/>
        <v>11</v>
      </c>
      <c r="AG23" s="17">
        <v>8.201745428050803E-3</v>
      </c>
    </row>
    <row r="24" spans="1:33">
      <c r="A24" t="s">
        <v>68</v>
      </c>
      <c r="B24" t="s">
        <v>69</v>
      </c>
      <c r="C24" s="1">
        <v>5606</v>
      </c>
      <c r="D24" s="6">
        <v>2083</v>
      </c>
      <c r="E24" s="6">
        <v>1568</v>
      </c>
      <c r="F24" s="7">
        <v>0.27970032108455228</v>
      </c>
      <c r="G24" s="38">
        <f>IF(E24&lt;=5,"",RANK(E24,(E$9,E$11:E$12,E$14:E$87)))</f>
        <v>43</v>
      </c>
      <c r="H24" s="38">
        <f>IF(E24&lt;=5,"",RANK(F24,(F$9,F$11:F$12,F$14:F$87)))</f>
        <v>26</v>
      </c>
      <c r="I24" s="38">
        <f t="shared" si="10"/>
        <v>34.5</v>
      </c>
      <c r="J24" s="66">
        <f t="shared" si="5"/>
        <v>37</v>
      </c>
      <c r="K24" s="7">
        <v>0.27993297443660753</v>
      </c>
      <c r="L24" s="8">
        <v>351</v>
      </c>
      <c r="M24" s="8">
        <v>322</v>
      </c>
      <c r="N24" s="9">
        <v>5.7438458794149126E-2</v>
      </c>
      <c r="O24" s="38">
        <f>IF(M24&lt;=5,"",RANK(M24,(M$9,M$11:M$12,M$14:M$87)))</f>
        <v>31</v>
      </c>
      <c r="P24" s="38">
        <f>IF(M24&lt;=5,"",RANK(N24,(N$9,N$11:N$12,N$14:N$87)))</f>
        <v>9</v>
      </c>
      <c r="Q24" s="39">
        <f t="shared" si="11"/>
        <v>20</v>
      </c>
      <c r="R24" s="66">
        <f t="shared" si="6"/>
        <v>16</v>
      </c>
      <c r="S24" s="9">
        <v>4.9300047933781205E-2</v>
      </c>
      <c r="T24" s="12">
        <v>186</v>
      </c>
      <c r="U24" s="13">
        <v>3.3178737067427758E-2</v>
      </c>
      <c r="V24" s="38">
        <f>IF(T24&lt;=5,"",RANK(T24,(T$9,T$11:T$12,T$14:T$87)))</f>
        <v>40</v>
      </c>
      <c r="W24" s="38">
        <f>IF(T24&lt;=5,"",RANK(U24,(U$9,U$11:U$12,U$14:U$87)))</f>
        <v>14</v>
      </c>
      <c r="X24" s="40">
        <f t="shared" si="9"/>
        <v>27</v>
      </c>
      <c r="Y24" s="66">
        <f t="shared" si="7"/>
        <v>19</v>
      </c>
      <c r="Z24" s="13">
        <v>2.7282768562140434E-2</v>
      </c>
      <c r="AA24" s="16">
        <v>23</v>
      </c>
      <c r="AB24" s="17">
        <v>4.1027470567249376E-3</v>
      </c>
      <c r="AC24" s="41">
        <f>IF(AA24&lt;=5,"",RANK(AA24,(AA$9,AA$11:AA$12,AA$14:AA$87)))</f>
        <v>46</v>
      </c>
      <c r="AD24" s="41">
        <f>IF(AA24&lt;=5,"",RANK(AB24,(AB$9,AB$11:AB$12,AB$14:AB$87)))</f>
        <v>41</v>
      </c>
      <c r="AE24" s="41">
        <f t="shared" si="12"/>
        <v>43.5</v>
      </c>
      <c r="AF24" s="69">
        <f t="shared" si="8"/>
        <v>47</v>
      </c>
      <c r="AG24" s="17">
        <v>4.7323742054734023E-3</v>
      </c>
    </row>
    <row r="25" spans="1:33">
      <c r="A25" t="s">
        <v>70</v>
      </c>
      <c r="B25" t="s">
        <v>71</v>
      </c>
      <c r="C25" s="1">
        <v>3540</v>
      </c>
      <c r="D25" s="6">
        <v>1965</v>
      </c>
      <c r="E25" s="6">
        <v>1283</v>
      </c>
      <c r="F25" s="7">
        <v>0.36242937853107343</v>
      </c>
      <c r="G25" s="38">
        <f>IF(E25&lt;=5,"",RANK(E25,(E$9,E$11:E$12,E$14:E$87)))</f>
        <v>47</v>
      </c>
      <c r="H25" s="38">
        <f>IF(E25&lt;=5,"",RANK(F25,(F$9,F$11:F$12,F$14:F$87)))</f>
        <v>4</v>
      </c>
      <c r="I25" s="38">
        <f t="shared" si="10"/>
        <v>25.5</v>
      </c>
      <c r="J25" s="66">
        <f t="shared" si="5"/>
        <v>16</v>
      </c>
      <c r="K25" s="7">
        <v>0.33606329664940704</v>
      </c>
      <c r="L25" s="8">
        <v>212</v>
      </c>
      <c r="M25" s="8">
        <v>199</v>
      </c>
      <c r="N25" s="9">
        <v>5.6214689265536723E-2</v>
      </c>
      <c r="O25" s="38">
        <f>IF(M25&lt;=5,"",RANK(M25,(M$9,M$11:M$12,M$14:M$87)))</f>
        <v>41</v>
      </c>
      <c r="P25" s="38">
        <f>IF(M25&lt;=5,"",RANK(N25,(N$9,N$11:N$12,N$14:N$87)))</f>
        <v>11</v>
      </c>
      <c r="Q25" s="39">
        <f t="shared" si="11"/>
        <v>26</v>
      </c>
      <c r="R25" s="66">
        <f t="shared" si="6"/>
        <v>27</v>
      </c>
      <c r="S25" s="9">
        <v>4.6837396154895142E-2</v>
      </c>
      <c r="T25" s="12">
        <v>118</v>
      </c>
      <c r="U25" s="13">
        <v>3.3333333333333333E-2</v>
      </c>
      <c r="V25" s="38">
        <f>IF(T25&lt;=5,"",RANK(T25,(T$9,T$11:T$12,T$14:T$87)))</f>
        <v>51</v>
      </c>
      <c r="W25" s="38">
        <f>IF(T25&lt;=5,"",RANK(U25,(U$9,U$11:U$12,U$14:U$87)))</f>
        <v>12</v>
      </c>
      <c r="X25" s="40">
        <f t="shared" si="9"/>
        <v>31.5</v>
      </c>
      <c r="Y25" s="66">
        <f t="shared" si="7"/>
        <v>31</v>
      </c>
      <c r="Z25" s="13">
        <v>2.5279031652384005E-2</v>
      </c>
      <c r="AA25" s="16">
        <v>58</v>
      </c>
      <c r="AB25" s="17">
        <v>1.6384180790960452E-2</v>
      </c>
      <c r="AC25" s="41">
        <f>IF(AA25&lt;=5,"",RANK(AA25,(AA$9,AA$11:AA$12,AA$14:AA$87)))</f>
        <v>29</v>
      </c>
      <c r="AD25" s="41">
        <f>IF(AA25&lt;=5,"",RANK(AB25,(AB$9,AB$11:AB$12,AB$14:AB$87)))</f>
        <v>2</v>
      </c>
      <c r="AE25" s="41">
        <f t="shared" si="12"/>
        <v>15.5</v>
      </c>
      <c r="AF25" s="69">
        <f t="shared" si="8"/>
        <v>9</v>
      </c>
      <c r="AG25" s="17">
        <v>1.069760868942557E-2</v>
      </c>
    </row>
    <row r="26" spans="1:33">
      <c r="A26" t="s">
        <v>72</v>
      </c>
      <c r="B26" t="s">
        <v>73</v>
      </c>
      <c r="C26" s="1">
        <v>29972</v>
      </c>
      <c r="D26" s="6">
        <v>14507</v>
      </c>
      <c r="E26" s="6">
        <v>10225</v>
      </c>
      <c r="F26" s="7">
        <v>0.34115174162551715</v>
      </c>
      <c r="G26" s="38">
        <f>IF(E26&lt;=5,"",RANK(E26,(E$9,E$11:E$12,E$14:E$87)))</f>
        <v>11</v>
      </c>
      <c r="H26" s="38">
        <f>IF(E26&lt;=5,"",RANK(F26,(F$9,F$11:F$12,F$14:F$87)))</f>
        <v>6</v>
      </c>
      <c r="I26" s="38">
        <f t="shared" si="10"/>
        <v>8.5</v>
      </c>
      <c r="J26" s="66">
        <f t="shared" si="5"/>
        <v>2</v>
      </c>
      <c r="K26" s="7">
        <v>0.34844032369707251</v>
      </c>
      <c r="L26" s="8">
        <v>1971</v>
      </c>
      <c r="M26" s="8">
        <v>1797</v>
      </c>
      <c r="N26" s="9">
        <v>5.9955958894968638E-2</v>
      </c>
      <c r="O26" s="38">
        <f>IF(M26&lt;=5,"",RANK(M26,(M$9,M$11:M$12,M$14:M$87)))</f>
        <v>10</v>
      </c>
      <c r="P26" s="38">
        <f>IF(M26&lt;=5,"",RANK(N26,(N$9,N$11:N$12,N$14:N$87)))</f>
        <v>6</v>
      </c>
      <c r="Q26" s="39">
        <f t="shared" si="11"/>
        <v>8</v>
      </c>
      <c r="R26" s="66">
        <f t="shared" si="6"/>
        <v>5</v>
      </c>
      <c r="S26" s="9">
        <v>5.4312184036468522E-2</v>
      </c>
      <c r="T26" s="12">
        <v>983</v>
      </c>
      <c r="U26" s="13">
        <v>3.2797277458961695E-2</v>
      </c>
      <c r="V26" s="38">
        <f>IF(T26&lt;=5,"",RANK(T26,(T$9,T$11:T$12,T$14:T$87)))</f>
        <v>11</v>
      </c>
      <c r="W26" s="38">
        <f>IF(T26&lt;=5,"",RANK(U26,(U$9,U$11:U$12,U$14:U$87)))</f>
        <v>18</v>
      </c>
      <c r="X26" s="40">
        <f t="shared" si="9"/>
        <v>14.5</v>
      </c>
      <c r="Y26" s="66">
        <f t="shared" si="7"/>
        <v>5</v>
      </c>
      <c r="Z26" s="13">
        <v>3.5377432174036938E-2</v>
      </c>
      <c r="AA26" s="16">
        <v>286</v>
      </c>
      <c r="AB26" s="17">
        <v>9.5422394234618985E-3</v>
      </c>
      <c r="AC26" s="41">
        <f>IF(AA26&lt;=5,"",RANK(AA26,(AA$9,AA$11:AA$12,AA$14:AA$87)))</f>
        <v>7</v>
      </c>
      <c r="AD26" s="41">
        <f>IF(AA26&lt;=5,"",RANK(AB26,(AB$9,AB$11:AB$12,AB$14:AB$87)))</f>
        <v>9</v>
      </c>
      <c r="AE26" s="41">
        <f t="shared" si="12"/>
        <v>8</v>
      </c>
      <c r="AF26" s="69">
        <f t="shared" si="8"/>
        <v>3</v>
      </c>
      <c r="AG26" s="17">
        <v>1.0548719222928257E-2</v>
      </c>
    </row>
    <row r="27" spans="1:33">
      <c r="A27" t="s">
        <v>74</v>
      </c>
      <c r="B27" t="s">
        <v>75</v>
      </c>
      <c r="C27" s="1">
        <v>8136</v>
      </c>
      <c r="D27" s="6">
        <v>2724</v>
      </c>
      <c r="E27" s="6">
        <v>1964</v>
      </c>
      <c r="F27" s="7">
        <v>0.24139626352015733</v>
      </c>
      <c r="G27" s="38">
        <f>IF(E27&lt;=5,"",RANK(E27,(E$9,E$11:E$12,E$14:E$87)))</f>
        <v>38</v>
      </c>
      <c r="H27" s="38">
        <f>IF(E27&lt;=5,"",RANK(F27,(F$9,F$11:F$12,F$14:F$87)))</f>
        <v>39</v>
      </c>
      <c r="I27" s="38">
        <f t="shared" si="10"/>
        <v>38.5</v>
      </c>
      <c r="J27" s="66">
        <f t="shared" si="5"/>
        <v>44</v>
      </c>
      <c r="K27" s="7">
        <v>0.24187567715383368</v>
      </c>
      <c r="L27" s="8">
        <v>131</v>
      </c>
      <c r="M27" s="8">
        <v>121</v>
      </c>
      <c r="N27" s="9">
        <v>1.4872173058013766E-2</v>
      </c>
      <c r="O27" s="38">
        <f>IF(M27&lt;=5,"",RANK(M27,(M$9,M$11:M$12,M$14:M$87)))</f>
        <v>47</v>
      </c>
      <c r="P27" s="38">
        <f>IF(M27&lt;=5,"",RANK(N27,(N$9,N$11:N$12,N$14:N$87)))</f>
        <v>56</v>
      </c>
      <c r="Q27" s="39">
        <f t="shared" si="11"/>
        <v>51.5</v>
      </c>
      <c r="R27" s="66">
        <f t="shared" si="6"/>
        <v>54</v>
      </c>
      <c r="S27" s="9">
        <v>1.4282014481679293E-2</v>
      </c>
      <c r="T27" s="12">
        <v>148</v>
      </c>
      <c r="U27" s="13">
        <v>1.8190757128810225E-2</v>
      </c>
      <c r="V27" s="38">
        <f>IF(T27&lt;=5,"",RANK(T27,(T$9,T$11:T$12,T$14:T$87)))</f>
        <v>47</v>
      </c>
      <c r="W27" s="38">
        <f>IF(T27&lt;=5,"",RANK(U27,(U$9,U$11:U$12,U$14:U$87)))</f>
        <v>50</v>
      </c>
      <c r="X27" s="40">
        <f t="shared" si="9"/>
        <v>48.5</v>
      </c>
      <c r="Y27" s="66">
        <f t="shared" si="7"/>
        <v>58</v>
      </c>
      <c r="Z27" s="13">
        <v>1.7773863503776511E-2</v>
      </c>
      <c r="AA27" s="16">
        <v>50</v>
      </c>
      <c r="AB27" s="17">
        <v>6.145526057030482E-3</v>
      </c>
      <c r="AC27" s="41">
        <f>IF(AA27&lt;=5,"",RANK(AA27,(AA$9,AA$11:AA$12,AA$14:AA$87)))</f>
        <v>34</v>
      </c>
      <c r="AD27" s="41">
        <f>IF(AA27&lt;=5,"",RANK(AB27,(AB$9,AB$11:AB$12,AB$14:AB$87)))</f>
        <v>24</v>
      </c>
      <c r="AE27" s="41">
        <f t="shared" si="12"/>
        <v>29</v>
      </c>
      <c r="AF27" s="69">
        <f t="shared" si="8"/>
        <v>26</v>
      </c>
      <c r="AG27" s="17">
        <v>6.6826048379282563E-3</v>
      </c>
    </row>
    <row r="28" spans="1:33">
      <c r="A28" t="s">
        <v>76</v>
      </c>
      <c r="B28" t="s">
        <v>77</v>
      </c>
      <c r="C28" s="1">
        <v>8150</v>
      </c>
      <c r="D28" s="6">
        <v>3243</v>
      </c>
      <c r="E28" s="6">
        <v>2300</v>
      </c>
      <c r="F28" s="7">
        <v>0.2822085889570552</v>
      </c>
      <c r="G28" s="38">
        <f>IF(E28&lt;=5,"",RANK(E28,(E$9,E$11:E$12,E$14:E$87)))</f>
        <v>34</v>
      </c>
      <c r="H28" s="38">
        <f>IF(E28&lt;=5,"",RANK(F28,(F$9,F$11:F$12,F$14:F$87)))</f>
        <v>23</v>
      </c>
      <c r="I28" s="38">
        <f t="shared" si="10"/>
        <v>28.5</v>
      </c>
      <c r="J28" s="66">
        <f t="shared" si="5"/>
        <v>19</v>
      </c>
      <c r="K28" s="7">
        <v>0.29179359491808438</v>
      </c>
      <c r="L28" s="8">
        <v>252</v>
      </c>
      <c r="M28" s="8">
        <v>227</v>
      </c>
      <c r="N28" s="9">
        <v>2.785276073619632E-2</v>
      </c>
      <c r="O28" s="38">
        <f>IF(M28&lt;=5,"",RANK(M28,(M$9,M$11:M$12,M$14:M$87)))</f>
        <v>37</v>
      </c>
      <c r="P28" s="38">
        <f>IF(M28&lt;=5,"",RANK(N28,(N$9,N$11:N$12,N$14:N$87)))</f>
        <v>43</v>
      </c>
      <c r="Q28" s="39">
        <f t="shared" si="11"/>
        <v>40</v>
      </c>
      <c r="R28" s="66">
        <f t="shared" si="6"/>
        <v>41</v>
      </c>
      <c r="S28" s="9">
        <v>2.6995201777528042E-2</v>
      </c>
      <c r="T28" s="12">
        <v>231</v>
      </c>
      <c r="U28" s="13">
        <v>2.8343558282208588E-2</v>
      </c>
      <c r="V28" s="38">
        <f>IF(T28&lt;=5,"",RANK(T28,(T$9,T$11:T$12,T$14:T$87)))</f>
        <v>31</v>
      </c>
      <c r="W28" s="38">
        <f>IF(T28&lt;=5,"",RANK(U28,(U$9,U$11:U$12,U$14:U$87)))</f>
        <v>31</v>
      </c>
      <c r="X28" s="40">
        <f t="shared" si="9"/>
        <v>31</v>
      </c>
      <c r="Y28" s="66">
        <f t="shared" si="7"/>
        <v>30</v>
      </c>
      <c r="Z28" s="13">
        <v>3.0114236932193977E-2</v>
      </c>
      <c r="AA28" s="16">
        <v>63</v>
      </c>
      <c r="AB28" s="17">
        <v>7.7300613496932517E-3</v>
      </c>
      <c r="AC28" s="41">
        <f>IF(AA28&lt;=5,"",RANK(AA28,(AA$9,AA$11:AA$12,AA$14:AA$87)))</f>
        <v>27</v>
      </c>
      <c r="AD28" s="41">
        <f>IF(AA28&lt;=5,"",RANK(AB28,(AB$9,AB$11:AB$12,AB$14:AB$87)))</f>
        <v>19</v>
      </c>
      <c r="AE28" s="41">
        <f t="shared" si="12"/>
        <v>23</v>
      </c>
      <c r="AF28" s="69">
        <f t="shared" si="8"/>
        <v>17</v>
      </c>
      <c r="AG28" s="17">
        <v>7.5645490545274488E-3</v>
      </c>
    </row>
    <row r="29" spans="1:33">
      <c r="A29" t="s">
        <v>78</v>
      </c>
      <c r="B29" t="s">
        <v>79</v>
      </c>
      <c r="C29" s="1">
        <v>18180</v>
      </c>
      <c r="D29" s="6">
        <v>6903</v>
      </c>
      <c r="E29" s="6">
        <v>4870</v>
      </c>
      <c r="F29" s="7">
        <v>0.26787678767876788</v>
      </c>
      <c r="G29" s="38">
        <f>IF(E29&lt;=5,"",RANK(E29,(E$9,E$11:E$12,E$14:E$87)))</f>
        <v>19</v>
      </c>
      <c r="H29" s="38">
        <f>IF(E29&lt;=5,"",RANK(F29,(F$9,F$11:F$12,F$14:F$87)))</f>
        <v>31</v>
      </c>
      <c r="I29" s="38">
        <f t="shared" si="10"/>
        <v>25</v>
      </c>
      <c r="J29" s="66">
        <f t="shared" si="5"/>
        <v>15</v>
      </c>
      <c r="K29" s="7">
        <v>0.26170432168738494</v>
      </c>
      <c r="L29" s="8">
        <v>750</v>
      </c>
      <c r="M29" s="8">
        <v>693</v>
      </c>
      <c r="N29" s="9">
        <v>3.8118811881188118E-2</v>
      </c>
      <c r="O29" s="38">
        <f>IF(M29&lt;=5,"",RANK(M29,(M$9,M$11:M$12,M$14:M$87)))</f>
        <v>17</v>
      </c>
      <c r="P29" s="38">
        <f>IF(M29&lt;=5,"",RANK(N29,(N$9,N$11:N$12,N$14:N$87)))</f>
        <v>33</v>
      </c>
      <c r="Q29" s="39">
        <f t="shared" si="11"/>
        <v>25</v>
      </c>
      <c r="R29" s="66">
        <f t="shared" si="6"/>
        <v>24</v>
      </c>
      <c r="S29" s="9">
        <v>3.1294284384415422E-2</v>
      </c>
      <c r="T29" s="12">
        <v>417</v>
      </c>
      <c r="U29" s="13">
        <v>2.2937293729372938E-2</v>
      </c>
      <c r="V29" s="38">
        <f>IF(T29&lt;=5,"",RANK(T29,(T$9,T$11:T$12,T$14:T$87)))</f>
        <v>21</v>
      </c>
      <c r="W29" s="38">
        <f>IF(T29&lt;=5,"",RANK(U29,(U$9,U$11:U$12,U$14:U$87)))</f>
        <v>40</v>
      </c>
      <c r="X29" s="40">
        <f t="shared" si="9"/>
        <v>30.5</v>
      </c>
      <c r="Y29" s="66">
        <f t="shared" si="7"/>
        <v>28</v>
      </c>
      <c r="Z29" s="13">
        <v>2.2058584574831949E-2</v>
      </c>
      <c r="AA29" s="16">
        <v>144</v>
      </c>
      <c r="AB29" s="17">
        <v>7.9207920792079209E-3</v>
      </c>
      <c r="AC29" s="41">
        <f>IF(AA29&lt;=5,"",RANK(AA29,(AA$9,AA$11:AA$12,AA$14:AA$87)))</f>
        <v>17</v>
      </c>
      <c r="AD29" s="41">
        <f>IF(AA29&lt;=5,"",RANK(AB29,(AB$9,AB$11:AB$12,AB$14:AB$87)))</f>
        <v>18</v>
      </c>
      <c r="AE29" s="41">
        <f t="shared" si="12"/>
        <v>17.5</v>
      </c>
      <c r="AF29" s="69">
        <f t="shared" si="8"/>
        <v>12</v>
      </c>
      <c r="AG29" s="17">
        <v>7.2751771747029759E-3</v>
      </c>
    </row>
    <row r="30" spans="1:33">
      <c r="A30" t="s">
        <v>80</v>
      </c>
      <c r="B30" t="s">
        <v>81</v>
      </c>
      <c r="C30" s="1">
        <v>13383</v>
      </c>
      <c r="D30" s="6">
        <v>6547</v>
      </c>
      <c r="E30" s="6">
        <v>4420</v>
      </c>
      <c r="F30" s="7">
        <v>0.33026974519913321</v>
      </c>
      <c r="G30" s="38">
        <f>IF(E30&lt;=5,"",RANK(E30,(E$9,E$11:E$12,E$14:E$87)))</f>
        <v>22</v>
      </c>
      <c r="H30" s="38">
        <f>IF(E30&lt;=5,"",RANK(F30,(F$9,F$11:F$12,F$14:F$87)))</f>
        <v>10</v>
      </c>
      <c r="I30" s="38">
        <f t="shared" si="10"/>
        <v>16</v>
      </c>
      <c r="J30" s="66">
        <f t="shared" si="5"/>
        <v>6</v>
      </c>
      <c r="K30" s="7">
        <v>0.3312468709126779</v>
      </c>
      <c r="L30" s="8">
        <v>732</v>
      </c>
      <c r="M30" s="8">
        <v>659</v>
      </c>
      <c r="N30" s="9">
        <v>4.9241575132630951E-2</v>
      </c>
      <c r="O30" s="38">
        <f>IF(M30&lt;=5,"",RANK(M30,(M$9,M$11:M$12,M$14:M$87)))</f>
        <v>18</v>
      </c>
      <c r="P30" s="38">
        <f>IF(M30&lt;=5,"",RANK(N30,(N$9,N$11:N$12,N$14:N$87)))</f>
        <v>17</v>
      </c>
      <c r="Q30" s="39">
        <f t="shared" si="11"/>
        <v>17.5</v>
      </c>
      <c r="R30" s="66">
        <f t="shared" si="6"/>
        <v>13</v>
      </c>
      <c r="S30" s="9">
        <v>4.6043632482802951E-2</v>
      </c>
      <c r="T30" s="12">
        <v>424</v>
      </c>
      <c r="U30" s="13">
        <v>3.168198460733767E-2</v>
      </c>
      <c r="V30" s="38">
        <f>IF(T30&lt;=5,"",RANK(T30,(T$9,T$11:T$12,T$14:T$87)))</f>
        <v>20</v>
      </c>
      <c r="W30" s="38">
        <f>IF(T30&lt;=5,"",RANK(U30,(U$9,U$11:U$12,U$14:U$87)))</f>
        <v>23</v>
      </c>
      <c r="X30" s="40">
        <f t="shared" si="9"/>
        <v>21.5</v>
      </c>
      <c r="Y30" s="66">
        <f t="shared" si="7"/>
        <v>14</v>
      </c>
      <c r="Z30" s="13">
        <v>3.3349612258396485E-2</v>
      </c>
      <c r="AA30" s="16">
        <v>177</v>
      </c>
      <c r="AB30" s="17">
        <v>1.322573414032728E-2</v>
      </c>
      <c r="AC30" s="41">
        <f>IF(AA30&lt;=5,"",RANK(AA30,(AA$9,AA$11:AA$12,AA$14:AA$87)))</f>
        <v>14</v>
      </c>
      <c r="AD30" s="41">
        <f>IF(AA30&lt;=5,"",RANK(AB30,(AB$9,AB$11:AB$12,AB$14:AB$87)))</f>
        <v>4</v>
      </c>
      <c r="AE30" s="41">
        <f t="shared" si="12"/>
        <v>9</v>
      </c>
      <c r="AF30" s="69">
        <f t="shared" si="8"/>
        <v>4</v>
      </c>
      <c r="AG30" s="17">
        <v>1.3307234178927369E-2</v>
      </c>
    </row>
    <row r="31" spans="1:33">
      <c r="A31" t="s">
        <v>82</v>
      </c>
      <c r="B31" t="s">
        <v>83</v>
      </c>
      <c r="C31" s="1">
        <v>15867</v>
      </c>
      <c r="D31" s="6">
        <v>7587</v>
      </c>
      <c r="E31" s="6">
        <v>5254</v>
      </c>
      <c r="F31" s="7">
        <v>0.33112749732148483</v>
      </c>
      <c r="G31" s="38">
        <f>IF(E31&lt;=5,"",RANK(E31,(E$9,E$11:E$12,E$14:E$87)))</f>
        <v>18</v>
      </c>
      <c r="H31" s="38">
        <f>IF(E31&lt;=5,"",RANK(F31,(F$9,F$11:F$12,F$14:F$87)))</f>
        <v>9</v>
      </c>
      <c r="I31" s="38">
        <f t="shared" si="10"/>
        <v>13.5</v>
      </c>
      <c r="J31" s="66">
        <f t="shared" si="5"/>
        <v>5</v>
      </c>
      <c r="K31" s="7">
        <v>0.33554698973293784</v>
      </c>
      <c r="L31" s="8">
        <v>701</v>
      </c>
      <c r="M31" s="8">
        <v>641</v>
      </c>
      <c r="N31" s="9">
        <v>4.0398310959853787E-2</v>
      </c>
      <c r="O31" s="38">
        <f>IF(M31&lt;=5,"",RANK(M31,(M$9,M$11:M$12,M$14:M$87)))</f>
        <v>19</v>
      </c>
      <c r="P31" s="38">
        <f>IF(M31&lt;=5,"",RANK(N31,(N$9,N$11:N$12,N$14:N$87)))</f>
        <v>26</v>
      </c>
      <c r="Q31" s="39">
        <f t="shared" si="11"/>
        <v>22.5</v>
      </c>
      <c r="R31" s="66">
        <f t="shared" si="6"/>
        <v>22</v>
      </c>
      <c r="S31" s="9">
        <v>4.1865372819560716E-2</v>
      </c>
      <c r="T31" s="12">
        <v>456</v>
      </c>
      <c r="U31" s="13">
        <v>2.8738892040083192E-2</v>
      </c>
      <c r="V31" s="38">
        <f>IF(T31&lt;=5,"",RANK(T31,(T$9,T$11:T$12,T$14:T$87)))</f>
        <v>18</v>
      </c>
      <c r="W31" s="38">
        <f>IF(T31&lt;=5,"",RANK(U31,(U$9,U$11:U$12,U$14:U$87)))</f>
        <v>30</v>
      </c>
      <c r="X31" s="40">
        <f t="shared" si="9"/>
        <v>24</v>
      </c>
      <c r="Y31" s="66">
        <f t="shared" si="7"/>
        <v>15</v>
      </c>
      <c r="Z31" s="13">
        <v>3.2956041964365641E-2</v>
      </c>
      <c r="AA31" s="16">
        <v>154</v>
      </c>
      <c r="AB31" s="17">
        <v>9.7056784521333591E-3</v>
      </c>
      <c r="AC31" s="41">
        <f>IF(AA31&lt;=5,"",RANK(AA31,(AA$9,AA$11:AA$12,AA$14:AA$87)))</f>
        <v>16</v>
      </c>
      <c r="AD31" s="41">
        <f>IF(AA31&lt;=5,"",RANK(AB31,(AB$9,AB$11:AB$12,AB$14:AB$87)))</f>
        <v>8</v>
      </c>
      <c r="AE31" s="41">
        <f t="shared" si="12"/>
        <v>12</v>
      </c>
      <c r="AF31" s="69">
        <f t="shared" si="8"/>
        <v>7</v>
      </c>
      <c r="AG31" s="17">
        <v>9.7817439099920564E-3</v>
      </c>
    </row>
    <row r="32" spans="1:33">
      <c r="A32" t="s">
        <v>84</v>
      </c>
      <c r="B32" t="s">
        <v>85</v>
      </c>
      <c r="C32" s="1">
        <v>6038</v>
      </c>
      <c r="D32" s="6">
        <v>2287</v>
      </c>
      <c r="E32" s="6">
        <v>1693</v>
      </c>
      <c r="F32" s="7">
        <v>0.28039085789996687</v>
      </c>
      <c r="G32" s="38">
        <f>IF(E32&lt;=5,"",RANK(E32,(E$9,E$11:E$12,E$14:E$87)))</f>
        <v>41</v>
      </c>
      <c r="H32" s="38">
        <f>IF(E32&lt;=5,"",RANK(F32,(F$9,F$11:F$12,F$14:F$87)))</f>
        <v>24</v>
      </c>
      <c r="I32" s="38">
        <f t="shared" si="10"/>
        <v>32.5</v>
      </c>
      <c r="J32" s="66">
        <f t="shared" si="5"/>
        <v>30</v>
      </c>
      <c r="K32" s="7">
        <v>0.28555327499574606</v>
      </c>
      <c r="L32" s="8">
        <v>369</v>
      </c>
      <c r="M32" s="8">
        <v>341</v>
      </c>
      <c r="N32" s="9">
        <v>5.6475654190129183E-2</v>
      </c>
      <c r="O32" s="38">
        <f>IF(M32&lt;=5,"",RANK(M32,(M$9,M$11:M$12,M$14:M$87)))</f>
        <v>29</v>
      </c>
      <c r="P32" s="38">
        <f>IF(M32&lt;=5,"",RANK(N32,(N$9,N$11:N$12,N$14:N$87)))</f>
        <v>10</v>
      </c>
      <c r="Q32" s="39">
        <f t="shared" si="11"/>
        <v>19.5</v>
      </c>
      <c r="R32" s="66">
        <f t="shared" si="6"/>
        <v>15</v>
      </c>
      <c r="S32" s="9">
        <v>5.095050992276489E-2</v>
      </c>
      <c r="T32" s="12">
        <v>176</v>
      </c>
      <c r="U32" s="13">
        <v>2.9148724743292481E-2</v>
      </c>
      <c r="V32" s="38">
        <f>IF(T32&lt;=5,"",RANK(T32,(T$9,T$11:T$12,T$14:T$87)))</f>
        <v>41</v>
      </c>
      <c r="W32" s="38">
        <f>IF(T32&lt;=5,"",RANK(U32,(U$9,U$11:U$12,U$14:U$87)))</f>
        <v>28</v>
      </c>
      <c r="X32" s="40">
        <f t="shared" si="9"/>
        <v>34.5</v>
      </c>
      <c r="Y32" s="66">
        <f t="shared" si="7"/>
        <v>36</v>
      </c>
      <c r="Z32" s="13">
        <v>2.9394567581892673E-2</v>
      </c>
      <c r="AA32" s="16">
        <v>37</v>
      </c>
      <c r="AB32" s="17">
        <v>6.1278569062603507E-3</v>
      </c>
      <c r="AC32" s="41">
        <f>IF(AA32&lt;=5,"",RANK(AA32,(AA$9,AA$11:AA$12,AA$14:AA$87)))</f>
        <v>40</v>
      </c>
      <c r="AD32" s="41">
        <f>IF(AA32&lt;=5,"",RANK(AB32,(AB$9,AB$11:AB$12,AB$14:AB$87)))</f>
        <v>25</v>
      </c>
      <c r="AE32" s="41">
        <f t="shared" si="12"/>
        <v>32.5</v>
      </c>
      <c r="AF32" s="69">
        <f t="shared" si="8"/>
        <v>31</v>
      </c>
      <c r="AG32" s="17">
        <v>6.5536985840111434E-3</v>
      </c>
    </row>
    <row r="33" spans="1:33">
      <c r="A33" t="s">
        <v>86</v>
      </c>
      <c r="B33" t="s">
        <v>87</v>
      </c>
      <c r="C33" s="1">
        <v>4763</v>
      </c>
      <c r="D33" s="6">
        <v>1856</v>
      </c>
      <c r="E33" s="6">
        <v>1347</v>
      </c>
      <c r="F33" s="7">
        <v>0.2828049548603821</v>
      </c>
      <c r="G33" s="38">
        <f>IF(E33&lt;=5,"",RANK(E33,(E$9,E$11:E$12,E$14:E$87)))</f>
        <v>45</v>
      </c>
      <c r="H33" s="38">
        <f>IF(E33&lt;=5,"",RANK(F33,(F$9,F$11:F$12,F$14:F$87)))</f>
        <v>22</v>
      </c>
      <c r="I33" s="38">
        <f t="shared" si="10"/>
        <v>33.5</v>
      </c>
      <c r="J33" s="66">
        <f t="shared" si="5"/>
        <v>34</v>
      </c>
      <c r="K33" s="7">
        <v>0.27634752808293822</v>
      </c>
      <c r="L33" s="8">
        <v>202</v>
      </c>
      <c r="M33" s="8">
        <v>185</v>
      </c>
      <c r="N33" s="9">
        <v>3.8841066554692417E-2</v>
      </c>
      <c r="O33" s="38">
        <f>IF(M33&lt;=5,"",RANK(M33,(M$9,M$11:M$12,M$14:M$87)))</f>
        <v>44</v>
      </c>
      <c r="P33" s="38">
        <f>IF(M33&lt;=5,"",RANK(N33,(N$9,N$11:N$12,N$14:N$87)))</f>
        <v>30</v>
      </c>
      <c r="Q33" s="39">
        <f t="shared" si="11"/>
        <v>37</v>
      </c>
      <c r="R33" s="66">
        <f t="shared" si="6"/>
        <v>39</v>
      </c>
      <c r="S33" s="9">
        <v>3.8245545099674927E-2</v>
      </c>
      <c r="T33" s="12">
        <v>157</v>
      </c>
      <c r="U33" s="13">
        <v>3.2962418643711945E-2</v>
      </c>
      <c r="V33" s="38">
        <f>IF(T33&lt;=5,"",RANK(T33,(T$9,T$11:T$12,T$14:T$87)))</f>
        <v>44</v>
      </c>
      <c r="W33" s="38">
        <f>IF(T33&lt;=5,"",RANK(U33,(U$9,U$11:U$12,U$14:U$87)))</f>
        <v>16</v>
      </c>
      <c r="X33" s="40">
        <f t="shared" si="9"/>
        <v>30</v>
      </c>
      <c r="Y33" s="66">
        <f t="shared" si="7"/>
        <v>26</v>
      </c>
      <c r="Z33" s="13">
        <v>3.1051617882917409E-2</v>
      </c>
      <c r="AA33" s="16">
        <v>21</v>
      </c>
      <c r="AB33" s="17">
        <v>4.408985933235356E-3</v>
      </c>
      <c r="AC33" s="41">
        <f>IF(AA33&lt;=5,"",RANK(AA33,(AA$9,AA$11:AA$12,AA$14:AA$87)))</f>
        <v>47</v>
      </c>
      <c r="AD33" s="41">
        <f>IF(AA33&lt;=5,"",RANK(AB33,(AB$9,AB$11:AB$12,AB$14:AB$87)))</f>
        <v>38</v>
      </c>
      <c r="AE33" s="41">
        <f t="shared" si="12"/>
        <v>42.5</v>
      </c>
      <c r="AF33" s="69">
        <f t="shared" si="8"/>
        <v>46</v>
      </c>
      <c r="AG33" s="17">
        <v>4.2073179509584365E-3</v>
      </c>
    </row>
    <row r="34" spans="1:33">
      <c r="A34" t="s">
        <v>88</v>
      </c>
      <c r="B34" t="s">
        <v>89</v>
      </c>
      <c r="C34" s="1">
        <v>9263</v>
      </c>
      <c r="D34" s="6">
        <v>3323</v>
      </c>
      <c r="E34" s="6">
        <v>2474</v>
      </c>
      <c r="F34" s="7">
        <v>0.26708409802439814</v>
      </c>
      <c r="G34" s="38">
        <f>IF(E34&lt;=5,"",RANK(E34,(E$9,E$11:E$12,E$14:E$87)))</f>
        <v>33</v>
      </c>
      <c r="H34" s="38">
        <f>IF(E34&lt;=5,"",RANK(F34,(F$9,F$11:F$12,F$14:F$87)))</f>
        <v>32</v>
      </c>
      <c r="I34" s="38">
        <f t="shared" si="10"/>
        <v>32.5</v>
      </c>
      <c r="J34" s="66">
        <f t="shared" si="5"/>
        <v>30</v>
      </c>
      <c r="K34" s="7">
        <v>0.25496942518431503</v>
      </c>
      <c r="L34" s="8">
        <v>488</v>
      </c>
      <c r="M34" s="8">
        <v>439</v>
      </c>
      <c r="N34" s="9">
        <v>4.7392853287271941E-2</v>
      </c>
      <c r="O34" s="38">
        <f>IF(M34&lt;=5,"",RANK(M34,(M$9,M$11:M$12,M$14:M$87)))</f>
        <v>25</v>
      </c>
      <c r="P34" s="38">
        <f>IF(M34&lt;=5,"",RANK(N34,(N$9,N$11:N$12,N$14:N$87)))</f>
        <v>20</v>
      </c>
      <c r="Q34" s="39">
        <f t="shared" si="11"/>
        <v>22.5</v>
      </c>
      <c r="R34" s="66">
        <f t="shared" si="6"/>
        <v>22</v>
      </c>
      <c r="S34" s="9">
        <v>3.1710509914706718E-2</v>
      </c>
      <c r="T34" s="12">
        <v>204</v>
      </c>
      <c r="U34" s="13">
        <v>2.2023102666522725E-2</v>
      </c>
      <c r="V34" s="38">
        <f>IF(T34&lt;=5,"",RANK(T34,(T$9,T$11:T$12,T$14:T$87)))</f>
        <v>36</v>
      </c>
      <c r="W34" s="38">
        <f>IF(T34&lt;=5,"",RANK(U34,(U$9,U$11:U$12,U$14:U$87)))</f>
        <v>42</v>
      </c>
      <c r="X34" s="40">
        <f t="shared" si="9"/>
        <v>39</v>
      </c>
      <c r="Y34" s="66">
        <f t="shared" si="7"/>
        <v>44</v>
      </c>
      <c r="Z34" s="13">
        <v>2.2689269688666081E-2</v>
      </c>
      <c r="AA34" s="16">
        <v>47</v>
      </c>
      <c r="AB34" s="17">
        <v>5.0739501241498439E-3</v>
      </c>
      <c r="AC34" s="41">
        <f>IF(AA34&lt;=5,"",RANK(AA34,(AA$9,AA$11:AA$12,AA$14:AA$87)))</f>
        <v>36</v>
      </c>
      <c r="AD34" s="41">
        <f>IF(AA34&lt;=5,"",RANK(AB34,(AB$9,AB$11:AB$12,AB$14:AB$87)))</f>
        <v>33</v>
      </c>
      <c r="AE34" s="41">
        <f t="shared" si="12"/>
        <v>34.5</v>
      </c>
      <c r="AF34" s="69">
        <f t="shared" si="8"/>
        <v>35</v>
      </c>
      <c r="AG34" s="17">
        <v>5.0239050253302496E-3</v>
      </c>
    </row>
    <row r="35" spans="1:33">
      <c r="A35" t="s">
        <v>90</v>
      </c>
      <c r="B35" t="s">
        <v>91</v>
      </c>
      <c r="C35" s="1">
        <v>6935</v>
      </c>
      <c r="D35" s="6">
        <v>357</v>
      </c>
      <c r="E35" s="6">
        <v>273</v>
      </c>
      <c r="F35" s="7">
        <v>3.936553713049748E-2</v>
      </c>
      <c r="G35" s="38">
        <f>IF(E35&lt;=5,"",RANK(E35,(E$9,E$11:E$12,E$14:E$87)))</f>
        <v>66</v>
      </c>
      <c r="H35" s="38">
        <f>IF(E35&lt;=5,"",RANK(F35,(F$9,F$11:F$12,F$14:F$87)))</f>
        <v>76</v>
      </c>
      <c r="I35" s="38">
        <f t="shared" si="10"/>
        <v>71</v>
      </c>
      <c r="J35" s="66">
        <f t="shared" si="5"/>
        <v>74</v>
      </c>
      <c r="K35" s="7">
        <v>3.7199824271300114E-2</v>
      </c>
      <c r="L35" s="8">
        <v>24</v>
      </c>
      <c r="M35" s="8">
        <v>24</v>
      </c>
      <c r="N35" s="9">
        <v>3.4607065609228551E-3</v>
      </c>
      <c r="O35" s="38">
        <f>IF(M35&lt;=5,"",RANK(M35,(M$9,M$11:M$12,M$14:M$87)))</f>
        <v>65</v>
      </c>
      <c r="P35" s="38">
        <f>IF(M35&lt;=5,"",RANK(N35,(N$9,N$11:N$12,N$14:N$87)))</f>
        <v>76</v>
      </c>
      <c r="Q35" s="39">
        <f t="shared" si="11"/>
        <v>70.5</v>
      </c>
      <c r="R35" s="66">
        <f t="shared" si="6"/>
        <v>74</v>
      </c>
      <c r="S35" s="9">
        <v>2.3030452746541558E-3</v>
      </c>
      <c r="T35" s="12">
        <v>18</v>
      </c>
      <c r="U35" s="13">
        <v>2.5955299206921415E-3</v>
      </c>
      <c r="V35" s="38">
        <f>IF(T35&lt;=5,"",RANK(T35,(T$9,T$11:T$12,T$14:T$87)))</f>
        <v>72</v>
      </c>
      <c r="W35" s="38">
        <f>IF(T35&lt;=5,"",RANK(U35,(U$9,U$11:U$12,U$14:U$87)))</f>
        <v>76</v>
      </c>
      <c r="X35" s="40">
        <f t="shared" si="9"/>
        <v>74</v>
      </c>
      <c r="Y35" s="66">
        <f t="shared" si="7"/>
        <v>76</v>
      </c>
      <c r="Z35" s="13">
        <v>2.1590118828399064E-3</v>
      </c>
      <c r="AA35" s="50">
        <v>5</v>
      </c>
      <c r="AB35" s="51">
        <v>7.2098053352559477E-4</v>
      </c>
      <c r="AC35" s="41" t="str">
        <f>IF(AA35&lt;=5,"",RANK(AA35,(AA$9,AA$11:AA$12,AA$14:AA$87)))</f>
        <v/>
      </c>
      <c r="AD35" s="41" t="str">
        <f>IF(AA35&lt;=5,"",RANK(AB35,(AB$9,AB$11:AB$12,AB$14:AB$87)))</f>
        <v/>
      </c>
      <c r="AE35" s="41" t="s">
        <v>2920</v>
      </c>
      <c r="AF35" s="69" t="str">
        <f t="shared" si="8"/>
        <v/>
      </c>
      <c r="AG35" s="51">
        <v>1.0906549566432066E-3</v>
      </c>
    </row>
    <row r="36" spans="1:33">
      <c r="A36" t="s">
        <v>92</v>
      </c>
      <c r="B36" t="s">
        <v>93</v>
      </c>
      <c r="C36" s="1">
        <v>2064</v>
      </c>
      <c r="D36" s="6">
        <v>667</v>
      </c>
      <c r="E36" s="6">
        <v>487</v>
      </c>
      <c r="F36" s="7">
        <v>0.23594961240310078</v>
      </c>
      <c r="G36" s="38">
        <f>IF(E36&lt;=5,"",RANK(E36,(E$9,E$11:E$12,E$14:E$87)))</f>
        <v>58</v>
      </c>
      <c r="H36" s="38">
        <f>IF(E36&lt;=5,"",RANK(F36,(F$9,F$11:F$12,F$14:F$87)))</f>
        <v>40</v>
      </c>
      <c r="I36" s="38">
        <f t="shared" si="10"/>
        <v>49</v>
      </c>
      <c r="J36" s="66">
        <f t="shared" si="5"/>
        <v>59</v>
      </c>
      <c r="K36" s="7">
        <v>0.2437959286338823</v>
      </c>
      <c r="L36" s="8">
        <v>33</v>
      </c>
      <c r="M36" s="8">
        <v>31</v>
      </c>
      <c r="N36" s="9">
        <v>1.5019379844961241E-2</v>
      </c>
      <c r="O36" s="38">
        <f>IF(M36&lt;=5,"",RANK(M36,(M$9,M$11:M$12,M$14:M$87)))</f>
        <v>62</v>
      </c>
      <c r="P36" s="38">
        <f>IF(M36&lt;=5,"",RANK(N36,(N$9,N$11:N$12,N$14:N$87)))</f>
        <v>55</v>
      </c>
      <c r="Q36" s="39">
        <f t="shared" si="11"/>
        <v>58.5</v>
      </c>
      <c r="R36" s="66">
        <f t="shared" si="6"/>
        <v>59</v>
      </c>
      <c r="S36" s="9">
        <v>1.1160494853958917E-2</v>
      </c>
      <c r="T36" s="12">
        <v>40</v>
      </c>
      <c r="U36" s="13">
        <v>1.937984496124031E-2</v>
      </c>
      <c r="V36" s="38">
        <f>IF(T36&lt;=5,"",RANK(T36,(T$9,T$11:T$12,T$14:T$87)))</f>
        <v>57</v>
      </c>
      <c r="W36" s="38">
        <f>IF(T36&lt;=5,"",RANK(U36,(U$9,U$11:U$12,U$14:U$87)))</f>
        <v>45</v>
      </c>
      <c r="X36" s="40">
        <f t="shared" si="9"/>
        <v>51</v>
      </c>
      <c r="Y36" s="66">
        <f t="shared" si="7"/>
        <v>59</v>
      </c>
      <c r="Z36" s="13">
        <v>1.8967831410579776E-2</v>
      </c>
      <c r="AA36" s="16">
        <v>14</v>
      </c>
      <c r="AB36" s="17">
        <v>6.7829457364341084E-3</v>
      </c>
      <c r="AC36" s="41">
        <f>IF(AA36&lt;=5,"",RANK(AA36,(AA$9,AA$11:AA$12,AA$14:AA$87)))</f>
        <v>53</v>
      </c>
      <c r="AD36" s="41">
        <f>IF(AA36&lt;=5,"",RANK(AB36,(AB$9,AB$11:AB$12,AB$14:AB$87)))</f>
        <v>23</v>
      </c>
      <c r="AE36" s="41">
        <f t="shared" si="12"/>
        <v>38</v>
      </c>
      <c r="AF36" s="69">
        <f t="shared" si="8"/>
        <v>39</v>
      </c>
      <c r="AG36" s="17">
        <v>8.5139145292883502E-3</v>
      </c>
    </row>
    <row r="37" spans="1:33">
      <c r="A37" t="s">
        <v>94</v>
      </c>
      <c r="B37" t="s">
        <v>95</v>
      </c>
      <c r="C37" s="1">
        <v>692</v>
      </c>
      <c r="D37" s="6">
        <v>255</v>
      </c>
      <c r="E37" s="6">
        <v>191</v>
      </c>
      <c r="F37" s="7">
        <v>0.27601156069364163</v>
      </c>
      <c r="G37" s="38">
        <f>IF(E37&lt;=5,"",RANK(E37,(E$9,E$11:E$12,E$14:E$87)))</f>
        <v>70</v>
      </c>
      <c r="H37" s="38">
        <f>IF(E37&lt;=5,"",RANK(F37,(F$9,F$11:F$12,F$14:F$87)))</f>
        <v>29</v>
      </c>
      <c r="I37" s="38">
        <f t="shared" si="10"/>
        <v>49.5</v>
      </c>
      <c r="J37" s="66">
        <f t="shared" si="5"/>
        <v>60</v>
      </c>
      <c r="K37" s="7">
        <v>0.24138857711198336</v>
      </c>
      <c r="L37" s="8">
        <v>31</v>
      </c>
      <c r="M37" s="8">
        <v>27</v>
      </c>
      <c r="N37" s="9">
        <v>3.9017341040462429E-2</v>
      </c>
      <c r="O37" s="38">
        <f>IF(M37&lt;=5,"",RANK(M37,(M$9,M$11:M$12,M$14:M$87)))</f>
        <v>63</v>
      </c>
      <c r="P37" s="38">
        <f>IF(M37&lt;=5,"",RANK(N37,(N$9,N$11:N$12,N$14:N$87)))</f>
        <v>29</v>
      </c>
      <c r="Q37" s="39">
        <f t="shared" si="11"/>
        <v>46</v>
      </c>
      <c r="R37" s="66">
        <f t="shared" si="6"/>
        <v>47</v>
      </c>
      <c r="S37" s="9">
        <v>2.5969161510116173E-2</v>
      </c>
      <c r="T37" s="12">
        <v>22</v>
      </c>
      <c r="U37" s="13">
        <v>3.1791907514450865E-2</v>
      </c>
      <c r="V37" s="38">
        <f>IF(T37&lt;=5,"",RANK(T37,(T$9,T$11:T$12,T$14:T$87)))</f>
        <v>68</v>
      </c>
      <c r="W37" s="38">
        <f>IF(T37&lt;=5,"",RANK(U37,(U$9,U$11:U$12,U$14:U$87)))</f>
        <v>22</v>
      </c>
      <c r="X37" s="40">
        <f t="shared" si="9"/>
        <v>45</v>
      </c>
      <c r="Y37" s="66">
        <f t="shared" si="7"/>
        <v>54</v>
      </c>
      <c r="Z37" s="13">
        <v>2.2829907740705639E-2</v>
      </c>
      <c r="AA37" s="50">
        <v>3</v>
      </c>
      <c r="AB37" s="51">
        <v>4.335260115606936E-3</v>
      </c>
      <c r="AC37" s="41" t="str">
        <f>IF(AA37&lt;=5,"",RANK(AA37,(AA$9,AA$11:AA$12,AA$14:AA$87)))</f>
        <v/>
      </c>
      <c r="AD37" s="41" t="str">
        <f>IF(AA37&lt;=5,"",RANK(AB37,(AB$9,AB$11:AB$12,AB$14:AB$87)))</f>
        <v/>
      </c>
      <c r="AE37" s="41" t="s">
        <v>2920</v>
      </c>
      <c r="AF37" s="69" t="str">
        <f t="shared" si="8"/>
        <v/>
      </c>
      <c r="AG37" s="51">
        <v>2.8649246637853765E-3</v>
      </c>
    </row>
    <row r="38" spans="1:33">
      <c r="A38" t="s">
        <v>96</v>
      </c>
      <c r="B38" t="s">
        <v>97</v>
      </c>
      <c r="C38" s="1">
        <v>6618</v>
      </c>
      <c r="D38" s="6">
        <v>2631</v>
      </c>
      <c r="E38" s="6">
        <v>1899</v>
      </c>
      <c r="F38" s="7">
        <v>0.2869446962828649</v>
      </c>
      <c r="G38" s="38">
        <f>IF(E38&lt;=5,"",RANK(E38,(E$9,E$11:E$12,E$14:E$87)))</f>
        <v>39</v>
      </c>
      <c r="H38" s="38">
        <f>IF(E38&lt;=5,"",RANK(F38,(F$9,F$11:F$12,F$14:F$87)))</f>
        <v>20</v>
      </c>
      <c r="I38" s="38">
        <f t="shared" si="10"/>
        <v>29.5</v>
      </c>
      <c r="J38" s="66">
        <f t="shared" si="5"/>
        <v>25</v>
      </c>
      <c r="K38" s="7">
        <v>0.28295481410355738</v>
      </c>
      <c r="L38" s="8">
        <v>442</v>
      </c>
      <c r="M38" s="8">
        <v>396</v>
      </c>
      <c r="N38" s="9">
        <v>5.9836808703535811E-2</v>
      </c>
      <c r="O38" s="38">
        <f>IF(M38&lt;=5,"",RANK(M38,(M$9,M$11:M$12,M$14:M$87)))</f>
        <v>27</v>
      </c>
      <c r="P38" s="38">
        <f>IF(M38&lt;=5,"",RANK(N38,(N$9,N$11:N$12,N$14:N$87)))</f>
        <v>7</v>
      </c>
      <c r="Q38" s="39">
        <f t="shared" si="11"/>
        <v>17</v>
      </c>
      <c r="R38" s="66">
        <f t="shared" si="6"/>
        <v>12</v>
      </c>
      <c r="S38" s="9">
        <v>5.0582003792864469E-2</v>
      </c>
      <c r="T38" s="12">
        <v>212</v>
      </c>
      <c r="U38" s="13">
        <v>3.2033847083711091E-2</v>
      </c>
      <c r="V38" s="38">
        <f>IF(T38&lt;=5,"",RANK(T38,(T$9,T$11:T$12,T$14:T$87)))</f>
        <v>34</v>
      </c>
      <c r="W38" s="38">
        <f>IF(T38&lt;=5,"",RANK(U38,(U$9,U$11:U$12,U$14:U$87)))</f>
        <v>21</v>
      </c>
      <c r="X38" s="40">
        <f t="shared" si="9"/>
        <v>27.5</v>
      </c>
      <c r="Y38" s="66">
        <f t="shared" si="7"/>
        <v>23</v>
      </c>
      <c r="Z38" s="13">
        <v>3.2102379551195478E-2</v>
      </c>
      <c r="AA38" s="16">
        <v>48</v>
      </c>
      <c r="AB38" s="17">
        <v>7.2529465095194923E-3</v>
      </c>
      <c r="AC38" s="41">
        <f>IF(AA38&lt;=5,"",RANK(AA38,(AA$9,AA$11:AA$12,AA$14:AA$87)))</f>
        <v>35</v>
      </c>
      <c r="AD38" s="41">
        <f>IF(AA38&lt;=5,"",RANK(AB38,(AB$9,AB$11:AB$12,AB$14:AB$87)))</f>
        <v>20</v>
      </c>
      <c r="AE38" s="41">
        <f t="shared" si="12"/>
        <v>27.5</v>
      </c>
      <c r="AF38" s="69">
        <f t="shared" si="8"/>
        <v>25</v>
      </c>
      <c r="AG38" s="17">
        <v>7.370221917116249E-3</v>
      </c>
    </row>
    <row r="39" spans="1:33">
      <c r="A39" t="s">
        <v>98</v>
      </c>
      <c r="B39" t="s">
        <v>99</v>
      </c>
      <c r="C39" s="1">
        <v>221</v>
      </c>
      <c r="D39" s="6">
        <v>177</v>
      </c>
      <c r="E39" s="6">
        <v>127</v>
      </c>
      <c r="F39" s="7">
        <v>0.57466063348416285</v>
      </c>
      <c r="G39" s="38">
        <f>IF(E39&lt;=5,"",RANK(E39,(E$9,E$11:E$12,E$14:E$87)))</f>
        <v>75</v>
      </c>
      <c r="H39" s="38">
        <f>IF(E39&lt;=5,"",RANK(F39,(F$9,F$11:F$12,F$14:F$87)))</f>
        <v>1</v>
      </c>
      <c r="I39" s="38">
        <f t="shared" si="10"/>
        <v>38</v>
      </c>
      <c r="J39" s="66">
        <f t="shared" si="5"/>
        <v>42</v>
      </c>
      <c r="K39" s="7" t="s">
        <v>197</v>
      </c>
      <c r="L39" s="8">
        <v>40</v>
      </c>
      <c r="M39" s="8">
        <v>35</v>
      </c>
      <c r="N39" s="9">
        <v>0.15837104072398189</v>
      </c>
      <c r="O39" s="38">
        <f>IF(M39&lt;=5,"",RANK(M39,(M$9,M$11:M$12,M$14:M$87)))</f>
        <v>60</v>
      </c>
      <c r="P39" s="38">
        <f>IF(M39&lt;=5,"",RANK(N39,(N$9,N$11:N$12,N$14:N$87)))</f>
        <v>1</v>
      </c>
      <c r="Q39" s="39">
        <f t="shared" si="11"/>
        <v>30.5</v>
      </c>
      <c r="R39" s="66">
        <f t="shared" si="6"/>
        <v>29</v>
      </c>
      <c r="S39" s="9" t="s">
        <v>197</v>
      </c>
      <c r="T39" s="12">
        <v>10</v>
      </c>
      <c r="U39" s="13">
        <v>4.5248868778280542E-2</v>
      </c>
      <c r="V39" s="38">
        <f>IF(T39&lt;=5,"",RANK(T39,(T$9,T$11:T$12,T$14:T$87)))</f>
        <v>75</v>
      </c>
      <c r="W39" s="38">
        <f>IF(T39&lt;=5,"",RANK(U39,(U$9,U$11:U$12,U$14:U$87)))</f>
        <v>1</v>
      </c>
      <c r="X39" s="40">
        <f t="shared" si="9"/>
        <v>38</v>
      </c>
      <c r="Y39" s="66">
        <f t="shared" si="7"/>
        <v>42</v>
      </c>
      <c r="Z39" s="13" t="s">
        <v>197</v>
      </c>
      <c r="AA39" s="50">
        <v>2</v>
      </c>
      <c r="AB39" s="51">
        <v>9.0497737556561094E-3</v>
      </c>
      <c r="AC39" s="41" t="str">
        <f>IF(AA39&lt;=5,"",RANK(AA39,(AA$9,AA$11:AA$12,AA$14:AA$87)))</f>
        <v/>
      </c>
      <c r="AD39" s="41" t="str">
        <f>IF(AA39&lt;=5,"",RANK(AB39,(AB$9,AB$11:AB$12,AB$14:AB$87)))</f>
        <v/>
      </c>
      <c r="AE39" s="41" t="s">
        <v>2920</v>
      </c>
      <c r="AF39" s="69" t="str">
        <f t="shared" si="8"/>
        <v/>
      </c>
      <c r="AG39" s="51" t="s">
        <v>197</v>
      </c>
    </row>
    <row r="40" spans="1:33">
      <c r="A40" t="s">
        <v>100</v>
      </c>
      <c r="B40" t="s">
        <v>101</v>
      </c>
      <c r="C40" s="1">
        <v>7628</v>
      </c>
      <c r="D40" s="6">
        <v>2649</v>
      </c>
      <c r="E40" s="6">
        <v>1995</v>
      </c>
      <c r="F40" s="7">
        <v>0.26153644467750392</v>
      </c>
      <c r="G40" s="38">
        <f>IF(E40&lt;=5,"",RANK(E40,(E$9,E$11:E$12,E$14:E$87)))</f>
        <v>37</v>
      </c>
      <c r="H40" s="38">
        <f>IF(E40&lt;=5,"",RANK(F40,(F$9,F$11:F$12,F$14:F$87)))</f>
        <v>35</v>
      </c>
      <c r="I40" s="38">
        <f t="shared" si="10"/>
        <v>36</v>
      </c>
      <c r="J40" s="66">
        <f t="shared" si="5"/>
        <v>41</v>
      </c>
      <c r="K40" s="7">
        <v>0.25503479658832845</v>
      </c>
      <c r="L40" s="8">
        <v>418</v>
      </c>
      <c r="M40" s="8">
        <v>378</v>
      </c>
      <c r="N40" s="9">
        <v>4.9554273728369166E-2</v>
      </c>
      <c r="O40" s="38">
        <f>IF(M40&lt;=5,"",RANK(M40,(M$9,M$11:M$12,M$14:M$87)))</f>
        <v>28</v>
      </c>
      <c r="P40" s="38">
        <f>IF(M40&lt;=5,"",RANK(N40,(N$9,N$11:N$12,N$14:N$87)))</f>
        <v>16</v>
      </c>
      <c r="Q40" s="39">
        <f t="shared" si="11"/>
        <v>22</v>
      </c>
      <c r="R40" s="66">
        <f t="shared" si="6"/>
        <v>18</v>
      </c>
      <c r="S40" s="9">
        <v>3.4664785515966523E-2</v>
      </c>
      <c r="T40" s="12">
        <v>254</v>
      </c>
      <c r="U40" s="13">
        <v>3.3298374410068173E-2</v>
      </c>
      <c r="V40" s="38">
        <f>IF(T40&lt;=5,"",RANK(T40,(T$9,T$11:T$12,T$14:T$87)))</f>
        <v>27</v>
      </c>
      <c r="W40" s="38">
        <f>IF(T40&lt;=5,"",RANK(U40,(U$9,U$11:U$12,U$14:U$87)))</f>
        <v>13</v>
      </c>
      <c r="X40" s="40">
        <f t="shared" si="9"/>
        <v>20</v>
      </c>
      <c r="Y40" s="66">
        <f t="shared" si="7"/>
        <v>12</v>
      </c>
      <c r="Z40" s="13">
        <v>3.0918933331984557E-2</v>
      </c>
      <c r="AA40" s="16">
        <v>30</v>
      </c>
      <c r="AB40" s="17">
        <v>3.9328788673308858E-3</v>
      </c>
      <c r="AC40" s="41">
        <f>IF(AA40&lt;=5,"",RANK(AA40,(AA$9,AA$11:AA$12,AA$14:AA$87)))</f>
        <v>44</v>
      </c>
      <c r="AD40" s="41">
        <f>IF(AA40&lt;=5,"",RANK(AB40,(AB$9,AB$11:AB$12,AB$14:AB$87)))</f>
        <v>44</v>
      </c>
      <c r="AE40" s="41">
        <f t="shared" si="12"/>
        <v>44</v>
      </c>
      <c r="AF40" s="69">
        <f t="shared" si="8"/>
        <v>48</v>
      </c>
      <c r="AG40" s="17">
        <v>3.2239286423911919E-3</v>
      </c>
    </row>
    <row r="41" spans="1:33">
      <c r="A41" t="s">
        <v>102</v>
      </c>
      <c r="B41" t="s">
        <v>103</v>
      </c>
      <c r="C41" s="1">
        <v>10555</v>
      </c>
      <c r="D41" s="6">
        <v>4138</v>
      </c>
      <c r="E41" s="6">
        <v>3081</v>
      </c>
      <c r="F41" s="7">
        <v>0.29189957366177166</v>
      </c>
      <c r="G41" s="38">
        <f>IF(E41&lt;=5,"",RANK(E41,(E$9,E$11:E$12,E$14:E$87)))</f>
        <v>27</v>
      </c>
      <c r="H41" s="38">
        <f>IF(E41&lt;=5,"",RANK(F41,(F$9,F$11:F$12,F$14:F$87)))</f>
        <v>18</v>
      </c>
      <c r="I41" s="38">
        <f t="shared" si="10"/>
        <v>22.5</v>
      </c>
      <c r="J41" s="66">
        <f t="shared" si="5"/>
        <v>12</v>
      </c>
      <c r="K41" s="7">
        <v>0.27131582473330906</v>
      </c>
      <c r="L41" s="8">
        <v>532</v>
      </c>
      <c r="M41" s="8">
        <v>484</v>
      </c>
      <c r="N41" s="9">
        <v>4.5855045002368547E-2</v>
      </c>
      <c r="O41" s="38">
        <f>IF(M41&lt;=5,"",RANK(M41,(M$9,M$11:M$12,M$14:M$87)))</f>
        <v>23</v>
      </c>
      <c r="P41" s="38">
        <f>IF(M41&lt;=5,"",RANK(N41,(N$9,N$11:N$12,N$14:N$87)))</f>
        <v>22</v>
      </c>
      <c r="Q41" s="39">
        <f t="shared" si="11"/>
        <v>22.5</v>
      </c>
      <c r="R41" s="66">
        <f t="shared" si="6"/>
        <v>22</v>
      </c>
      <c r="S41" s="9">
        <v>2.9820791480550807E-2</v>
      </c>
      <c r="T41" s="12">
        <v>348</v>
      </c>
      <c r="U41" s="13">
        <v>3.2970156324017057E-2</v>
      </c>
      <c r="V41" s="38">
        <f>IF(T41&lt;=5,"",RANK(T41,(T$9,T$11:T$12,T$14:T$87)))</f>
        <v>24</v>
      </c>
      <c r="W41" s="38">
        <f>IF(T41&lt;=5,"",RANK(U41,(U$9,U$11:U$12,U$14:U$87)))</f>
        <v>15</v>
      </c>
      <c r="X41" s="40">
        <f t="shared" si="9"/>
        <v>19.5</v>
      </c>
      <c r="Y41" s="66">
        <f t="shared" si="7"/>
        <v>9</v>
      </c>
      <c r="Z41" s="13">
        <v>2.5060480481721978E-2</v>
      </c>
      <c r="AA41" s="16">
        <v>54</v>
      </c>
      <c r="AB41" s="17">
        <v>5.1160587399336809E-3</v>
      </c>
      <c r="AC41" s="41">
        <f>IF(AA41&lt;=5,"",RANK(AA41,(AA$9,AA$11:AA$12,AA$14:AA$87)))</f>
        <v>32</v>
      </c>
      <c r="AD41" s="41">
        <f>IF(AA41&lt;=5,"",RANK(AB41,(AB$9,AB$11:AB$12,AB$14:AB$87)))</f>
        <v>32</v>
      </c>
      <c r="AE41" s="41">
        <f t="shared" si="12"/>
        <v>32</v>
      </c>
      <c r="AF41" s="69">
        <f t="shared" si="8"/>
        <v>28</v>
      </c>
      <c r="AG41" s="17">
        <v>4.2602665558465558E-3</v>
      </c>
    </row>
    <row r="42" spans="1:33">
      <c r="A42" t="s">
        <v>104</v>
      </c>
      <c r="B42" t="s">
        <v>105</v>
      </c>
      <c r="C42" s="1">
        <v>79647</v>
      </c>
      <c r="D42" s="6">
        <v>30285</v>
      </c>
      <c r="E42" s="6">
        <v>23451</v>
      </c>
      <c r="F42" s="7">
        <v>0.29443670194734267</v>
      </c>
      <c r="G42" s="38">
        <f>IF(E42&lt;=5,"",RANK(E42,(E$9,E$11:E$12,E$14:E$87)))</f>
        <v>2</v>
      </c>
      <c r="H42" s="38">
        <f>IF(E42&lt;=5,"",RANK(F42,(F$9,F$11:F$12,F$14:F$87)))</f>
        <v>15</v>
      </c>
      <c r="I42" s="38">
        <f t="shared" si="10"/>
        <v>8.5</v>
      </c>
      <c r="J42" s="66">
        <f t="shared" si="5"/>
        <v>2</v>
      </c>
      <c r="K42" s="7">
        <v>0.27169892622961961</v>
      </c>
      <c r="L42" s="8">
        <v>6936</v>
      </c>
      <c r="M42" s="8">
        <v>6282</v>
      </c>
      <c r="N42" s="9">
        <v>7.8873027232664136E-2</v>
      </c>
      <c r="O42" s="38">
        <f>IF(M42&lt;=5,"",RANK(M42,(M$9,M$11:M$12,M$14:M$87)))</f>
        <v>1</v>
      </c>
      <c r="P42" s="38">
        <f>IF(M42&lt;=5,"",RANK(N42,(N$9,N$11:N$12,N$14:N$87)))</f>
        <v>2</v>
      </c>
      <c r="Q42" s="39">
        <f t="shared" si="11"/>
        <v>1.5</v>
      </c>
      <c r="R42" s="66">
        <f t="shared" si="6"/>
        <v>1</v>
      </c>
      <c r="S42" s="9">
        <v>5.4692397613183265E-2</v>
      </c>
      <c r="T42" s="12">
        <v>2619</v>
      </c>
      <c r="U42" s="13">
        <v>3.288259444800181E-2</v>
      </c>
      <c r="V42" s="38">
        <f>IF(T42&lt;=5,"",RANK(T42,(T$9,T$11:T$12,T$14:T$87)))</f>
        <v>3</v>
      </c>
      <c r="W42" s="38">
        <f>IF(T42&lt;=5,"",RANK(U42,(U$9,U$11:U$12,U$14:U$87)))</f>
        <v>17</v>
      </c>
      <c r="X42" s="40">
        <f t="shared" si="9"/>
        <v>10</v>
      </c>
      <c r="Y42" s="66">
        <f t="shared" si="7"/>
        <v>4</v>
      </c>
      <c r="Z42" s="13">
        <v>3.1818642742419169E-2</v>
      </c>
      <c r="AA42" s="16">
        <v>311</v>
      </c>
      <c r="AB42" s="17">
        <v>3.9047296194458046E-3</v>
      </c>
      <c r="AC42" s="41">
        <f>IF(AA42&lt;=5,"",RANK(AA42,(AA$9,AA$11:AA$12,AA$14:AA$87)))</f>
        <v>6</v>
      </c>
      <c r="AD42" s="41">
        <f>IF(AA42&lt;=5,"",RANK(AB42,(AB$9,AB$11:AB$12,AB$14:AB$87)))</f>
        <v>45</v>
      </c>
      <c r="AE42" s="41">
        <f t="shared" si="12"/>
        <v>25.5</v>
      </c>
      <c r="AF42" s="69">
        <f t="shared" si="8"/>
        <v>20</v>
      </c>
      <c r="AG42" s="17">
        <v>4.3093553573735144E-3</v>
      </c>
    </row>
    <row r="43" spans="1:33">
      <c r="A43" t="s">
        <v>106</v>
      </c>
      <c r="B43" t="s">
        <v>107</v>
      </c>
      <c r="C43" s="1">
        <v>23834</v>
      </c>
      <c r="D43" s="6">
        <v>7608</v>
      </c>
      <c r="E43" s="6">
        <v>5961</v>
      </c>
      <c r="F43" s="7">
        <v>0.25010489217084836</v>
      </c>
      <c r="G43" s="38">
        <f>IF(E43&lt;=5,"",RANK(E43,(E$9,E$11:E$12,E$14:E$87)))</f>
        <v>14</v>
      </c>
      <c r="H43" s="38">
        <f>IF(E43&lt;=5,"",RANK(F43,(F$9,F$11:F$12,F$14:F$87)))</f>
        <v>36</v>
      </c>
      <c r="I43" s="38">
        <f t="shared" si="10"/>
        <v>25</v>
      </c>
      <c r="J43" s="66">
        <f t="shared" si="5"/>
        <v>15</v>
      </c>
      <c r="K43" s="7">
        <v>0.25071423359251599</v>
      </c>
      <c r="L43" s="8">
        <v>1022</v>
      </c>
      <c r="M43" s="8">
        <v>940</v>
      </c>
      <c r="N43" s="9">
        <v>3.9439456238986322E-2</v>
      </c>
      <c r="O43" s="38">
        <f>IF(M43&lt;=5,"",RANK(M43,(M$9,M$11:M$12,M$14:M$87)))</f>
        <v>15</v>
      </c>
      <c r="P43" s="38">
        <f>IF(M43&lt;=5,"",RANK(N43,(N$9,N$11:N$12,N$14:N$87)))</f>
        <v>27</v>
      </c>
      <c r="Q43" s="39">
        <f t="shared" si="11"/>
        <v>21</v>
      </c>
      <c r="R43" s="66">
        <f t="shared" si="6"/>
        <v>17</v>
      </c>
      <c r="S43" s="9">
        <v>2.9914325683921172E-2</v>
      </c>
      <c r="T43" s="12">
        <v>514</v>
      </c>
      <c r="U43" s="13">
        <v>2.1565830326424437E-2</v>
      </c>
      <c r="V43" s="38">
        <f>IF(T43&lt;=5,"",RANK(T43,(T$9,T$11:T$12,T$14:T$87)))</f>
        <v>16</v>
      </c>
      <c r="W43" s="38">
        <f>IF(T43&lt;=5,"",RANK(U43,(U$9,U$11:U$12,U$14:U$87)))</f>
        <v>43</v>
      </c>
      <c r="X43" s="40">
        <f t="shared" si="9"/>
        <v>29.5</v>
      </c>
      <c r="Y43" s="66">
        <f t="shared" si="7"/>
        <v>25</v>
      </c>
      <c r="Z43" s="13">
        <v>2.1762335111046423E-2</v>
      </c>
      <c r="AA43" s="16">
        <v>76</v>
      </c>
      <c r="AB43" s="17">
        <v>3.1887219937903836E-3</v>
      </c>
      <c r="AC43" s="41">
        <f>IF(AA43&lt;=5,"",RANK(AA43,(AA$9,AA$11:AA$12,AA$14:AA$87)))</f>
        <v>26</v>
      </c>
      <c r="AD43" s="41">
        <f>IF(AA43&lt;=5,"",RANK(AB43,(AB$9,AB$11:AB$12,AB$14:AB$87)))</f>
        <v>53</v>
      </c>
      <c r="AE43" s="41">
        <f t="shared" si="12"/>
        <v>39.5</v>
      </c>
      <c r="AF43" s="69">
        <f t="shared" si="8"/>
        <v>44</v>
      </c>
      <c r="AG43" s="17">
        <v>2.8112536143876307E-3</v>
      </c>
    </row>
    <row r="44" spans="1:33">
      <c r="A44" t="s">
        <v>108</v>
      </c>
      <c r="B44" t="s">
        <v>109</v>
      </c>
      <c r="C44" s="1">
        <v>64157</v>
      </c>
      <c r="D44" s="6">
        <v>16145</v>
      </c>
      <c r="E44" s="6">
        <v>12507</v>
      </c>
      <c r="F44" s="7">
        <v>0.1949436538491513</v>
      </c>
      <c r="G44" s="38">
        <f>IF(E44&lt;=5,"",RANK(E44,(E$9,E$11:E$12,E$14:E$87)))</f>
        <v>8</v>
      </c>
      <c r="H44" s="38">
        <f>IF(E44&lt;=5,"",RANK(F44,(F$9,F$11:F$12,F$14:F$87)))</f>
        <v>56</v>
      </c>
      <c r="I44" s="38">
        <f t="shared" si="10"/>
        <v>32</v>
      </c>
      <c r="J44" s="66">
        <f t="shared" si="5"/>
        <v>28</v>
      </c>
      <c r="K44" s="7">
        <v>0.19714462468973548</v>
      </c>
      <c r="L44" s="8">
        <v>2022</v>
      </c>
      <c r="M44" s="8">
        <v>1847</v>
      </c>
      <c r="N44" s="9">
        <v>2.8788752591299469E-2</v>
      </c>
      <c r="O44" s="38">
        <f>IF(M44&lt;=5,"",RANK(M44,(M$9,M$11:M$12,M$14:M$87)))</f>
        <v>9</v>
      </c>
      <c r="P44" s="38">
        <f>IF(M44&lt;=5,"",RANK(N44,(N$9,N$11:N$12,N$14:N$87)))</f>
        <v>42</v>
      </c>
      <c r="Q44" s="39">
        <f t="shared" si="11"/>
        <v>25.5</v>
      </c>
      <c r="R44" s="66">
        <f t="shared" si="6"/>
        <v>26</v>
      </c>
      <c r="S44" s="9">
        <v>2.5892298336611493E-2</v>
      </c>
      <c r="T44" s="12">
        <v>1241</v>
      </c>
      <c r="U44" s="13">
        <v>1.9343173776828718E-2</v>
      </c>
      <c r="V44" s="38">
        <f>IF(T44&lt;=5,"",RANK(T44,(T$9,T$11:T$12,T$14:T$87)))</f>
        <v>9</v>
      </c>
      <c r="W44" s="38">
        <f>IF(T44&lt;=5,"",RANK(U44,(U$9,U$11:U$12,U$14:U$87)))</f>
        <v>46</v>
      </c>
      <c r="X44" s="40">
        <f t="shared" si="9"/>
        <v>27.5</v>
      </c>
      <c r="Y44" s="66">
        <f t="shared" si="7"/>
        <v>23</v>
      </c>
      <c r="Z44" s="13">
        <v>1.9745541951608849E-2</v>
      </c>
      <c r="AA44" s="16">
        <v>191</v>
      </c>
      <c r="AB44" s="17">
        <v>2.9770718705675139E-3</v>
      </c>
      <c r="AC44" s="41">
        <f>IF(AA44&lt;=5,"",RANK(AA44,(AA$9,AA$11:AA$12,AA$14:AA$87)))</f>
        <v>11</v>
      </c>
      <c r="AD44" s="41">
        <f>IF(AA44&lt;=5,"",RANK(AB44,(AB$9,AB$11:AB$12,AB$14:AB$87)))</f>
        <v>55</v>
      </c>
      <c r="AE44" s="41">
        <f t="shared" si="12"/>
        <v>33</v>
      </c>
      <c r="AF44" s="69">
        <f t="shared" si="8"/>
        <v>32</v>
      </c>
      <c r="AG44" s="17">
        <v>3.1231750567967736E-3</v>
      </c>
    </row>
    <row r="45" spans="1:33">
      <c r="A45" t="s">
        <v>110</v>
      </c>
      <c r="B45" t="s">
        <v>111</v>
      </c>
      <c r="C45" s="1">
        <v>112007</v>
      </c>
      <c r="D45" s="6">
        <v>34093</v>
      </c>
      <c r="E45" s="6">
        <v>25936</v>
      </c>
      <c r="F45" s="7">
        <v>0.23155695626166223</v>
      </c>
      <c r="G45" s="38">
        <f>IF(E45&lt;=5,"",RANK(E45,(E$9,E$11:E$12,E$14:E$87)))</f>
        <v>1</v>
      </c>
      <c r="H45" s="38">
        <f>IF(E45&lt;=5,"",RANK(F45,(F$9,F$11:F$12,F$14:F$87)))</f>
        <v>42</v>
      </c>
      <c r="I45" s="38">
        <f t="shared" si="10"/>
        <v>21.5</v>
      </c>
      <c r="J45" s="66">
        <f t="shared" si="5"/>
        <v>11</v>
      </c>
      <c r="K45" s="7">
        <v>0.24018851182225848</v>
      </c>
      <c r="L45" s="8">
        <v>4341</v>
      </c>
      <c r="M45" s="8">
        <v>3943</v>
      </c>
      <c r="N45" s="9">
        <v>3.5203156945548049E-2</v>
      </c>
      <c r="O45" s="38">
        <f>IF(M45&lt;=5,"",RANK(M45,(M$9,M$11:M$12,M$14:M$87)))</f>
        <v>4</v>
      </c>
      <c r="P45" s="38">
        <f>IF(M45&lt;=5,"",RANK(N45,(N$9,N$11:N$12,N$14:N$87)))</f>
        <v>35</v>
      </c>
      <c r="Q45" s="39">
        <f t="shared" si="11"/>
        <v>19.5</v>
      </c>
      <c r="R45" s="66">
        <f t="shared" si="6"/>
        <v>15</v>
      </c>
      <c r="S45" s="9">
        <v>3.957989968301015E-2</v>
      </c>
      <c r="T45" s="12">
        <v>2688</v>
      </c>
      <c r="U45" s="13">
        <v>2.399850009374414E-2</v>
      </c>
      <c r="V45" s="38">
        <f>IF(T45&lt;=5,"",RANK(T45,(T$9,T$11:T$12,T$14:T$87)))</f>
        <v>2</v>
      </c>
      <c r="W45" s="38">
        <f>IF(T45&lt;=5,"",RANK(U45,(U$9,U$11:U$12,U$14:U$87)))</f>
        <v>38</v>
      </c>
      <c r="X45" s="40">
        <f t="shared" si="9"/>
        <v>20</v>
      </c>
      <c r="Y45" s="66">
        <f t="shared" si="7"/>
        <v>12</v>
      </c>
      <c r="Z45" s="13">
        <v>2.9728390848962651E-2</v>
      </c>
      <c r="AA45" s="16">
        <v>384</v>
      </c>
      <c r="AB45" s="17">
        <v>3.4283571562491628E-3</v>
      </c>
      <c r="AC45" s="41">
        <f>IF(AA45&lt;=5,"",RANK(AA45,(AA$9,AA$11:AA$12,AA$14:AA$87)))</f>
        <v>4</v>
      </c>
      <c r="AD45" s="41">
        <f>IF(AA45&lt;=5,"",RANK(AB45,(AB$9,AB$11:AB$12,AB$14:AB$87)))</f>
        <v>49</v>
      </c>
      <c r="AE45" s="41">
        <f t="shared" si="12"/>
        <v>26.5</v>
      </c>
      <c r="AF45" s="69">
        <f t="shared" si="8"/>
        <v>22</v>
      </c>
      <c r="AG45" s="17">
        <v>3.1032858462810421E-3</v>
      </c>
    </row>
    <row r="46" spans="1:33">
      <c r="A46" t="s">
        <v>112</v>
      </c>
      <c r="B46" t="s">
        <v>113</v>
      </c>
      <c r="C46" s="1">
        <v>44222</v>
      </c>
      <c r="D46" s="6">
        <v>16209</v>
      </c>
      <c r="E46" s="6">
        <v>12238</v>
      </c>
      <c r="F46" s="7">
        <v>0.27674008412102574</v>
      </c>
      <c r="G46" s="38">
        <f>IF(E46&lt;=5,"",RANK(E46,(E$9,E$11:E$12,E$14:E$87)))</f>
        <v>9</v>
      </c>
      <c r="H46" s="38">
        <f>IF(E46&lt;=5,"",RANK(F46,(F$9,F$11:F$12,F$14:F$87)))</f>
        <v>27</v>
      </c>
      <c r="I46" s="38">
        <f t="shared" si="10"/>
        <v>18</v>
      </c>
      <c r="J46" s="66">
        <f t="shared" si="5"/>
        <v>10</v>
      </c>
      <c r="K46" s="7">
        <v>0.27534393852724487</v>
      </c>
      <c r="L46" s="8">
        <v>3569</v>
      </c>
      <c r="M46" s="8">
        <v>3210</v>
      </c>
      <c r="N46" s="9">
        <v>7.2588304463841527E-2</v>
      </c>
      <c r="O46" s="38">
        <f>IF(M46&lt;=5,"",RANK(M46,(M$9,M$11:M$12,M$14:M$87)))</f>
        <v>5</v>
      </c>
      <c r="P46" s="38">
        <f>IF(M46&lt;=5,"",RANK(N46,(N$9,N$11:N$12,N$14:N$87)))</f>
        <v>3</v>
      </c>
      <c r="Q46" s="39">
        <f t="shared" si="11"/>
        <v>4</v>
      </c>
      <c r="R46" s="66">
        <f t="shared" si="6"/>
        <v>3</v>
      </c>
      <c r="S46" s="9">
        <v>6.3067400498736811E-2</v>
      </c>
      <c r="T46" s="12">
        <v>1573</v>
      </c>
      <c r="U46" s="13">
        <v>3.5570530505178416E-2</v>
      </c>
      <c r="V46" s="38">
        <f>IF(T46&lt;=5,"",RANK(T46,(T$9,T$11:T$12,T$14:T$87)))</f>
        <v>6</v>
      </c>
      <c r="W46" s="38">
        <f>IF(T46&lt;=5,"",RANK(U46,(U$9,U$11:U$12,U$14:U$87)))</f>
        <v>8</v>
      </c>
      <c r="X46" s="40">
        <f t="shared" si="9"/>
        <v>7</v>
      </c>
      <c r="Y46" s="66">
        <f t="shared" si="7"/>
        <v>2</v>
      </c>
      <c r="Z46" s="13">
        <v>3.4317111790908024E-2</v>
      </c>
      <c r="AA46" s="16">
        <v>224</v>
      </c>
      <c r="AB46" s="17">
        <v>5.065352087196418E-3</v>
      </c>
      <c r="AC46" s="41">
        <f>IF(AA46&lt;=5,"",RANK(AA46,(AA$9,AA$11:AA$12,AA$14:AA$87)))</f>
        <v>9</v>
      </c>
      <c r="AD46" s="41">
        <f>IF(AA46&lt;=5,"",RANK(AB46,(AB$9,AB$11:AB$12,AB$14:AB$87)))</f>
        <v>34</v>
      </c>
      <c r="AE46" s="41">
        <f t="shared" si="12"/>
        <v>21.5</v>
      </c>
      <c r="AF46" s="69">
        <f t="shared" si="8"/>
        <v>16</v>
      </c>
      <c r="AG46" s="17">
        <v>5.954582683053153E-3</v>
      </c>
    </row>
    <row r="47" spans="1:33">
      <c r="A47" t="s">
        <v>114</v>
      </c>
      <c r="B47" t="s">
        <v>115</v>
      </c>
      <c r="C47" s="1">
        <v>785</v>
      </c>
      <c r="D47" s="6">
        <v>78</v>
      </c>
      <c r="E47" s="6">
        <v>59</v>
      </c>
      <c r="F47" s="7">
        <v>7.5159235668789806E-2</v>
      </c>
      <c r="G47" s="38">
        <f>IF(E47&lt;=5,"",RANK(E47,(E$9,E$11:E$12,E$14:E$87)))</f>
        <v>77</v>
      </c>
      <c r="H47" s="38">
        <f>IF(E47&lt;=5,"",RANK(F47,(F$9,F$11:F$12,F$14:F$87)))</f>
        <v>72</v>
      </c>
      <c r="I47" s="38">
        <f t="shared" si="10"/>
        <v>74.5</v>
      </c>
      <c r="J47" s="66">
        <f t="shared" si="5"/>
        <v>77</v>
      </c>
      <c r="K47" s="7">
        <v>0.10708169004531189</v>
      </c>
      <c r="L47" s="8">
        <v>10</v>
      </c>
      <c r="M47" s="8">
        <v>9</v>
      </c>
      <c r="N47" s="9">
        <v>1.1464968152866241E-2</v>
      </c>
      <c r="O47" s="38">
        <f>IF(M47&lt;=5,"",RANK(M47,(M$9,M$11:M$12,M$14:M$87)))</f>
        <v>76</v>
      </c>
      <c r="P47" s="38">
        <f>IF(M47&lt;=5,"",RANK(N47,(N$9,N$11:N$12,N$14:N$87)))</f>
        <v>59</v>
      </c>
      <c r="Q47" s="39">
        <f t="shared" si="11"/>
        <v>67.5</v>
      </c>
      <c r="R47" s="66">
        <f t="shared" si="6"/>
        <v>70</v>
      </c>
      <c r="S47" s="9">
        <v>9.4946718583268277E-3</v>
      </c>
      <c r="T47" s="12">
        <v>3</v>
      </c>
      <c r="U47" s="13">
        <v>3.821656050955414E-3</v>
      </c>
      <c r="V47" s="40" t="str">
        <f>IF(T47&lt;=5,"",RANK(T47,(T$9,T$11:T$12,T$14:T$87)))</f>
        <v/>
      </c>
      <c r="W47" s="40" t="str">
        <f>IF(T47&lt;=5,"",RANK(U47,(U$9,U$11:U$12,U$14:U$87)))</f>
        <v/>
      </c>
      <c r="X47" s="40" t="str">
        <f>IF(T47&lt;=5,"n.c.",AVERAGE(V47:W47))</f>
        <v>n.c.</v>
      </c>
      <c r="Y47" s="71" t="str">
        <f t="shared" si="7"/>
        <v/>
      </c>
      <c r="Z47" s="13">
        <v>5.6209083285174086E-3</v>
      </c>
      <c r="AA47" s="16"/>
      <c r="AB47" s="17">
        <v>0</v>
      </c>
      <c r="AC47" s="41" t="str">
        <f>IF(AA47&lt;=5,"",RANK(AA47,(AA$9,AA$11:AA$12,AA$14:AA$87)))</f>
        <v/>
      </c>
      <c r="AD47" s="41" t="str">
        <f>IF(AA47&lt;=5,"",RANK(AB47,(AB$9,AB$11:AB$12,AB$14:AB$87)))</f>
        <v/>
      </c>
      <c r="AE47" s="41" t="s">
        <v>2920</v>
      </c>
      <c r="AF47" s="69" t="str">
        <f t="shared" si="8"/>
        <v/>
      </c>
      <c r="AG47" s="17">
        <v>0</v>
      </c>
    </row>
    <row r="48" spans="1:33">
      <c r="A48" t="s">
        <v>116</v>
      </c>
      <c r="B48" t="s">
        <v>117</v>
      </c>
      <c r="C48" s="1">
        <v>1146</v>
      </c>
      <c r="D48" s="6">
        <v>930</v>
      </c>
      <c r="E48" s="6">
        <v>538</v>
      </c>
      <c r="F48" s="7">
        <v>0.46945898778359513</v>
      </c>
      <c r="G48" s="38">
        <f>IF(E48&lt;=5,"",RANK(E48,(E$9,E$11:E$12,E$14:E$87)))</f>
        <v>57</v>
      </c>
      <c r="H48" s="38">
        <f>IF(E48&lt;=5,"",RANK(F48,(F$9,F$11:F$12,F$14:F$87)))</f>
        <v>2</v>
      </c>
      <c r="I48" s="38">
        <f t="shared" si="10"/>
        <v>29.5</v>
      </c>
      <c r="J48" s="66">
        <f t="shared" si="5"/>
        <v>25</v>
      </c>
      <c r="K48" s="7" t="s">
        <v>197</v>
      </c>
      <c r="L48" s="8">
        <v>80</v>
      </c>
      <c r="M48" s="8">
        <v>64</v>
      </c>
      <c r="N48" s="9">
        <v>5.5846422338568937E-2</v>
      </c>
      <c r="O48" s="38">
        <f>IF(M48&lt;=5,"",RANK(M48,(M$9,M$11:M$12,M$14:M$87)))</f>
        <v>53</v>
      </c>
      <c r="P48" s="38">
        <f>IF(M48&lt;=5,"",RANK(N48,(N$9,N$11:N$12,N$14:N$87)))</f>
        <v>12</v>
      </c>
      <c r="Q48" s="39">
        <f t="shared" si="11"/>
        <v>32.5</v>
      </c>
      <c r="R48" s="66">
        <f t="shared" si="6"/>
        <v>32</v>
      </c>
      <c r="S48" s="9" t="s">
        <v>197</v>
      </c>
      <c r="T48" s="12">
        <v>40</v>
      </c>
      <c r="U48" s="13">
        <v>3.4904013961605584E-2</v>
      </c>
      <c r="V48" s="38">
        <f>IF(T48&lt;=5,"",RANK(T48,(T$9,T$11:T$12,T$14:T$87)))</f>
        <v>57</v>
      </c>
      <c r="W48" s="38">
        <f>IF(T48&lt;=5,"",RANK(U48,(U$9,U$11:U$12,U$14:U$87)))</f>
        <v>9</v>
      </c>
      <c r="X48" s="40">
        <f t="shared" si="9"/>
        <v>33</v>
      </c>
      <c r="Y48" s="66">
        <f t="shared" si="7"/>
        <v>33</v>
      </c>
      <c r="Z48" s="13" t="s">
        <v>197</v>
      </c>
      <c r="AA48" s="16">
        <v>33</v>
      </c>
      <c r="AB48" s="17">
        <v>2.8795811518324606E-2</v>
      </c>
      <c r="AC48" s="41">
        <f>IF(AA48&lt;=5,"",RANK(AA48,(AA$9,AA$11:AA$12,AA$14:AA$87)))</f>
        <v>42</v>
      </c>
      <c r="AD48" s="41">
        <f>IF(AA48&lt;=5,"",RANK(AB48,(AB$9,AB$11:AB$12,AB$14:AB$87)))</f>
        <v>1</v>
      </c>
      <c r="AE48" s="41">
        <f t="shared" si="12"/>
        <v>21.5</v>
      </c>
      <c r="AF48" s="69">
        <f t="shared" si="8"/>
        <v>16</v>
      </c>
      <c r="AG48" s="17" t="s">
        <v>197</v>
      </c>
    </row>
    <row r="49" spans="1:33">
      <c r="A49" t="s">
        <v>118</v>
      </c>
      <c r="B49" t="s">
        <v>119</v>
      </c>
      <c r="C49" s="1">
        <v>13822</v>
      </c>
      <c r="D49" s="6">
        <v>6007</v>
      </c>
      <c r="E49" s="6">
        <v>4257</v>
      </c>
      <c r="F49" s="7">
        <v>0.3079872666763131</v>
      </c>
      <c r="G49" s="38">
        <f>IF(E49&lt;=5,"",RANK(E49,(E$9,E$11:E$12,E$14:E$87)))</f>
        <v>23</v>
      </c>
      <c r="H49" s="38">
        <f>IF(E49&lt;=5,"",RANK(F49,(F$9,F$11:F$12,F$14:F$87)))</f>
        <v>12</v>
      </c>
      <c r="I49" s="38">
        <f t="shared" si="10"/>
        <v>17.5</v>
      </c>
      <c r="J49" s="66">
        <f t="shared" si="5"/>
        <v>8</v>
      </c>
      <c r="K49" s="7">
        <v>0.31805613697997065</v>
      </c>
      <c r="L49" s="8">
        <v>904</v>
      </c>
      <c r="M49" s="8">
        <v>801</v>
      </c>
      <c r="N49" s="9">
        <v>5.7951092461293589E-2</v>
      </c>
      <c r="O49" s="38">
        <f>IF(M49&lt;=5,"",RANK(M49,(M$9,M$11:M$12,M$14:M$87)))</f>
        <v>16</v>
      </c>
      <c r="P49" s="38">
        <f>IF(M49&lt;=5,"",RANK(N49,(N$9,N$11:N$12,N$14:N$87)))</f>
        <v>8</v>
      </c>
      <c r="Q49" s="39">
        <f t="shared" si="11"/>
        <v>12</v>
      </c>
      <c r="R49" s="66">
        <f t="shared" si="6"/>
        <v>7</v>
      </c>
      <c r="S49" s="9">
        <v>4.9912628200910726E-2</v>
      </c>
      <c r="T49" s="12">
        <v>386</v>
      </c>
      <c r="U49" s="13">
        <v>2.7926493995080306E-2</v>
      </c>
      <c r="V49" s="38">
        <f>IF(T49&lt;=5,"",RANK(T49,(T$9,T$11:T$12,T$14:T$87)))</f>
        <v>22</v>
      </c>
      <c r="W49" s="38">
        <f>IF(T49&lt;=5,"",RANK(U49,(U$9,U$11:U$12,U$14:U$87)))</f>
        <v>33</v>
      </c>
      <c r="X49" s="40">
        <f t="shared" si="9"/>
        <v>27.5</v>
      </c>
      <c r="Y49" s="66">
        <f t="shared" si="7"/>
        <v>23</v>
      </c>
      <c r="Z49" s="13">
        <v>2.8380076229348766E-2</v>
      </c>
      <c r="AA49" s="16">
        <v>123</v>
      </c>
      <c r="AB49" s="17">
        <v>8.8988568948053827E-3</v>
      </c>
      <c r="AC49" s="41">
        <f>IF(AA49&lt;=5,"",RANK(AA49,(AA$9,AA$11:AA$12,AA$14:AA$87)))</f>
        <v>18</v>
      </c>
      <c r="AD49" s="41">
        <f>IF(AA49&lt;=5,"",RANK(AB49,(AB$9,AB$11:AB$12,AB$14:AB$87)))</f>
        <v>14</v>
      </c>
      <c r="AE49" s="41">
        <f t="shared" si="12"/>
        <v>16</v>
      </c>
      <c r="AF49" s="69">
        <f t="shared" si="8"/>
        <v>11</v>
      </c>
      <c r="AG49" s="17">
        <v>9.5335060856679716E-3</v>
      </c>
    </row>
    <row r="50" spans="1:33">
      <c r="A50" t="s">
        <v>120</v>
      </c>
      <c r="B50" t="s">
        <v>121</v>
      </c>
      <c r="C50" s="1">
        <v>13310</v>
      </c>
      <c r="D50" s="6">
        <v>221</v>
      </c>
      <c r="E50" s="6">
        <v>181</v>
      </c>
      <c r="F50" s="7">
        <v>1.3598797896318557E-2</v>
      </c>
      <c r="G50" s="38">
        <f>IF(E50&lt;=5,"",RANK(E50,(E$9,E$11:E$12,E$14:E$87)))</f>
        <v>72</v>
      </c>
      <c r="H50" s="38">
        <f>IF(E50&lt;=5,"",RANK(F50,(F$9,F$11:F$12,F$14:F$87)))</f>
        <v>77</v>
      </c>
      <c r="I50" s="38">
        <f t="shared" si="10"/>
        <v>74.5</v>
      </c>
      <c r="J50" s="66">
        <f t="shared" si="5"/>
        <v>77</v>
      </c>
      <c r="K50" s="7">
        <v>1.5497485254963897E-2</v>
      </c>
      <c r="L50" s="8">
        <v>41</v>
      </c>
      <c r="M50" s="8">
        <v>40</v>
      </c>
      <c r="N50" s="9">
        <v>3.0052592036063112E-3</v>
      </c>
      <c r="O50" s="38">
        <f>IF(M50&lt;=5,"",RANK(M50,(M$9,M$11:M$12,M$14:M$87)))</f>
        <v>59</v>
      </c>
      <c r="P50" s="38">
        <f>IF(M50&lt;=5,"",RANK(N50,(N$9,N$11:N$12,N$14:N$87)))</f>
        <v>77</v>
      </c>
      <c r="Q50" s="39">
        <f t="shared" si="11"/>
        <v>68</v>
      </c>
      <c r="R50" s="66">
        <f t="shared" si="6"/>
        <v>71</v>
      </c>
      <c r="S50" s="9">
        <v>3.1413061952472931E-3</v>
      </c>
      <c r="T50" s="12">
        <v>23</v>
      </c>
      <c r="U50" s="13">
        <v>1.7280240420736287E-3</v>
      </c>
      <c r="V50" s="38">
        <f>IF(T50&lt;=5,"",RANK(T50,(T$9,T$11:T$12,T$14:T$87)))</f>
        <v>66</v>
      </c>
      <c r="W50" s="38">
        <f>IF(T50&lt;=5,"",RANK(U50,(U$9,U$11:U$12,U$14:U$87)))</f>
        <v>77</v>
      </c>
      <c r="X50" s="40">
        <f t="shared" si="9"/>
        <v>71.5</v>
      </c>
      <c r="Y50" s="66">
        <f t="shared" si="7"/>
        <v>75</v>
      </c>
      <c r="Z50" s="13">
        <v>1.877916860066697E-3</v>
      </c>
      <c r="AA50" s="50">
        <v>2</v>
      </c>
      <c r="AB50" s="51">
        <v>1.5026296018031557E-4</v>
      </c>
      <c r="AC50" s="41" t="str">
        <f>IF(AA50&lt;=5,"",RANK(AA50,(AA$9,AA$11:AA$12,AA$14:AA$87)))</f>
        <v/>
      </c>
      <c r="AD50" s="41" t="str">
        <f>IF(AA50&lt;=5,"",RANK(AB50,(AB$9,AB$11:AB$12,AB$14:AB$87)))</f>
        <v/>
      </c>
      <c r="AE50" s="41" t="s">
        <v>2920</v>
      </c>
      <c r="AF50" s="69" t="str">
        <f t="shared" si="8"/>
        <v/>
      </c>
      <c r="AG50" s="51">
        <v>2.2925714814683369E-4</v>
      </c>
    </row>
    <row r="51" spans="1:33">
      <c r="A51" t="s">
        <v>122</v>
      </c>
      <c r="B51" t="s">
        <v>123</v>
      </c>
      <c r="C51" s="1">
        <v>14561</v>
      </c>
      <c r="D51" s="6">
        <v>3342</v>
      </c>
      <c r="E51" s="6">
        <v>2624</v>
      </c>
      <c r="F51" s="7">
        <v>0.18020740333768284</v>
      </c>
      <c r="G51" s="38">
        <f>IF(E51&lt;=5,"",RANK(E51,(E$9,E$11:E$12,E$14:E$87)))</f>
        <v>30</v>
      </c>
      <c r="H51" s="38">
        <f>IF(E51&lt;=5,"",RANK(F51,(F$9,F$11:F$12,F$14:F$87)))</f>
        <v>60</v>
      </c>
      <c r="I51" s="38">
        <f t="shared" si="10"/>
        <v>45</v>
      </c>
      <c r="J51" s="66">
        <f t="shared" si="5"/>
        <v>54</v>
      </c>
      <c r="K51" s="7">
        <v>0.19757822250589571</v>
      </c>
      <c r="L51" s="8">
        <v>495</v>
      </c>
      <c r="M51" s="8">
        <v>456</v>
      </c>
      <c r="N51" s="9">
        <v>3.1316530458072936E-2</v>
      </c>
      <c r="O51" s="38">
        <f>IF(M51&lt;=5,"",RANK(M51,(M$9,M$11:M$12,M$14:M$87)))</f>
        <v>24</v>
      </c>
      <c r="P51" s="38">
        <f>IF(M51&lt;=5,"",RANK(N51,(N$9,N$11:N$12,N$14:N$87)))</f>
        <v>39</v>
      </c>
      <c r="Q51" s="39">
        <f t="shared" si="11"/>
        <v>31.5</v>
      </c>
      <c r="R51" s="66">
        <f t="shared" si="6"/>
        <v>31</v>
      </c>
      <c r="S51" s="9">
        <v>3.4954416666333948E-2</v>
      </c>
      <c r="T51" s="12">
        <v>276</v>
      </c>
      <c r="U51" s="13">
        <v>1.8954742119359935E-2</v>
      </c>
      <c r="V51" s="38">
        <f>IF(T51&lt;=5,"",RANK(T51,(T$9,T$11:T$12,T$14:T$87)))</f>
        <v>25</v>
      </c>
      <c r="W51" s="38">
        <f>IF(T51&lt;=5,"",RANK(U51,(U$9,U$11:U$12,U$14:U$87)))</f>
        <v>48</v>
      </c>
      <c r="X51" s="40">
        <f t="shared" si="9"/>
        <v>36.5</v>
      </c>
      <c r="Y51" s="66">
        <f t="shared" si="7"/>
        <v>39</v>
      </c>
      <c r="Z51" s="13">
        <v>2.5587011269875237E-2</v>
      </c>
      <c r="AA51" s="16">
        <v>35</v>
      </c>
      <c r="AB51" s="17">
        <v>2.403681065860861E-3</v>
      </c>
      <c r="AC51" s="41">
        <f>IF(AA51&lt;=5,"",RANK(AA51,(AA$9,AA$11:AA$12,AA$14:AA$87)))</f>
        <v>41</v>
      </c>
      <c r="AD51" s="41">
        <f>IF(AA51&lt;=5,"",RANK(AB51,(AB$9,AB$11:AB$12,AB$14:AB$87)))</f>
        <v>65</v>
      </c>
      <c r="AE51" s="41">
        <f t="shared" si="12"/>
        <v>53</v>
      </c>
      <c r="AF51" s="69">
        <f t="shared" si="8"/>
        <v>55</v>
      </c>
      <c r="AG51" s="17">
        <v>2.1825148888703189E-3</v>
      </c>
    </row>
    <row r="52" spans="1:33">
      <c r="A52" t="s">
        <v>124</v>
      </c>
      <c r="B52" t="s">
        <v>125</v>
      </c>
      <c r="C52" s="1">
        <v>46740</v>
      </c>
      <c r="D52" s="6">
        <v>13103</v>
      </c>
      <c r="E52" s="6">
        <v>10007</v>
      </c>
      <c r="F52" s="7">
        <v>0.21409927257167308</v>
      </c>
      <c r="G52" s="38">
        <f>IF(E52&lt;=5,"",RANK(E52,(E$9,E$11:E$12,E$14:E$87)))</f>
        <v>12</v>
      </c>
      <c r="H52" s="38">
        <f>IF(E52&lt;=5,"",RANK(F52,(F$9,F$11:F$12,F$14:F$87)))</f>
        <v>46</v>
      </c>
      <c r="I52" s="38">
        <f t="shared" si="10"/>
        <v>29</v>
      </c>
      <c r="J52" s="66">
        <f t="shared" si="5"/>
        <v>22</v>
      </c>
      <c r="K52" s="7">
        <v>0.23123055175832571</v>
      </c>
      <c r="L52" s="8">
        <v>2198</v>
      </c>
      <c r="M52" s="8">
        <v>2035</v>
      </c>
      <c r="N52" s="9">
        <v>4.3538724860932819E-2</v>
      </c>
      <c r="O52" s="38">
        <f>IF(M52&lt;=5,"",RANK(M52,(M$9,M$11:M$12,M$14:M$87)))</f>
        <v>8</v>
      </c>
      <c r="P52" s="38">
        <f>IF(M52&lt;=5,"",RANK(N52,(N$9,N$11:N$12,N$14:N$87)))</f>
        <v>23</v>
      </c>
      <c r="Q52" s="39">
        <f t="shared" si="11"/>
        <v>15.5</v>
      </c>
      <c r="R52" s="66">
        <f t="shared" si="6"/>
        <v>9</v>
      </c>
      <c r="S52" s="9">
        <v>4.5503885772783664E-2</v>
      </c>
      <c r="T52" s="12">
        <v>868</v>
      </c>
      <c r="U52" s="13">
        <v>1.8570817287120241E-2</v>
      </c>
      <c r="V52" s="38">
        <f>IF(T52&lt;=5,"",RANK(T52,(T$9,T$11:T$12,T$14:T$87)))</f>
        <v>12</v>
      </c>
      <c r="W52" s="38">
        <f>IF(T52&lt;=5,"",RANK(U52,(U$9,U$11:U$12,U$14:U$87)))</f>
        <v>49</v>
      </c>
      <c r="X52" s="40">
        <f t="shared" si="9"/>
        <v>30.5</v>
      </c>
      <c r="Y52" s="66">
        <f t="shared" si="7"/>
        <v>28</v>
      </c>
      <c r="Z52" s="13">
        <v>2.9328230555262836E-2</v>
      </c>
      <c r="AA52" s="16">
        <v>187</v>
      </c>
      <c r="AB52" s="17">
        <v>4.0008557980316644E-3</v>
      </c>
      <c r="AC52" s="41">
        <f>IF(AA52&lt;=5,"",RANK(AA52,(AA$9,AA$11:AA$12,AA$14:AA$87)))</f>
        <v>12</v>
      </c>
      <c r="AD52" s="41">
        <f>IF(AA52&lt;=5,"",RANK(AB52,(AB$9,AB$11:AB$12,AB$14:AB$87)))</f>
        <v>43</v>
      </c>
      <c r="AE52" s="41">
        <f t="shared" si="12"/>
        <v>27.5</v>
      </c>
      <c r="AF52" s="69">
        <f t="shared" si="8"/>
        <v>25</v>
      </c>
      <c r="AG52" s="17">
        <v>3.7266787409413315E-3</v>
      </c>
    </row>
    <row r="53" spans="1:33">
      <c r="A53" t="s">
        <v>126</v>
      </c>
      <c r="B53" t="s">
        <v>127</v>
      </c>
      <c r="C53" s="1">
        <v>3994</v>
      </c>
      <c r="D53" s="6">
        <v>960</v>
      </c>
      <c r="E53" s="6">
        <v>742</v>
      </c>
      <c r="F53" s="7">
        <v>0.18577866800200302</v>
      </c>
      <c r="G53" s="38">
        <f>IF(E53&lt;=5,"",RANK(E53,(E$9,E$11:E$12,E$14:E$87)))</f>
        <v>54</v>
      </c>
      <c r="H53" s="38">
        <f>IF(E53&lt;=5,"",RANK(F53,(F$9,F$11:F$12,F$14:F$87)))</f>
        <v>59</v>
      </c>
      <c r="I53" s="38">
        <f t="shared" si="10"/>
        <v>56.5</v>
      </c>
      <c r="J53" s="66">
        <f t="shared" si="5"/>
        <v>63</v>
      </c>
      <c r="K53" s="7">
        <v>0.19311506570396392</v>
      </c>
      <c r="L53" s="8">
        <v>28</v>
      </c>
      <c r="M53" s="8">
        <v>26</v>
      </c>
      <c r="N53" s="9">
        <v>6.5097646469704559E-3</v>
      </c>
      <c r="O53" s="38">
        <f>IF(M53&lt;=5,"",RANK(M53,(M$9,M$11:M$12,M$14:M$87)))</f>
        <v>64</v>
      </c>
      <c r="P53" s="38">
        <f>IF(M53&lt;=5,"",RANK(N53,(N$9,N$11:N$12,N$14:N$87)))</f>
        <v>68</v>
      </c>
      <c r="Q53" s="39">
        <f t="shared" si="11"/>
        <v>66</v>
      </c>
      <c r="R53" s="66">
        <f t="shared" si="6"/>
        <v>69</v>
      </c>
      <c r="S53" s="9">
        <v>6.863970055915514E-3</v>
      </c>
      <c r="T53" s="12">
        <v>38</v>
      </c>
      <c r="U53" s="13">
        <v>9.5142714071106659E-3</v>
      </c>
      <c r="V53" s="38">
        <f>IF(T53&lt;=5,"",RANK(T53,(T$9,T$11:T$12,T$14:T$87)))</f>
        <v>59</v>
      </c>
      <c r="W53" s="38">
        <f>IF(T53&lt;=5,"",RANK(U53,(U$9,U$11:U$12,U$14:U$87)))</f>
        <v>68</v>
      </c>
      <c r="X53" s="40">
        <f t="shared" si="9"/>
        <v>63.5</v>
      </c>
      <c r="Y53" s="66">
        <f t="shared" si="7"/>
        <v>67</v>
      </c>
      <c r="Z53" s="13">
        <v>1.2987217924158904E-2</v>
      </c>
      <c r="AA53" s="16">
        <v>11</v>
      </c>
      <c r="AB53" s="17">
        <v>2.7541311967951929E-3</v>
      </c>
      <c r="AC53" s="41">
        <f>IF(AA53&lt;=5,"",RANK(AA53,(AA$9,AA$11:AA$12,AA$14:AA$87)))</f>
        <v>57</v>
      </c>
      <c r="AD53" s="41">
        <f>IF(AA53&lt;=5,"",RANK(AB53,(AB$9,AB$11:AB$12,AB$14:AB$87)))</f>
        <v>58</v>
      </c>
      <c r="AE53" s="41">
        <f t="shared" si="12"/>
        <v>57.5</v>
      </c>
      <c r="AF53" s="69">
        <f t="shared" si="8"/>
        <v>60</v>
      </c>
      <c r="AG53" s="17">
        <v>3.2438628753832621E-3</v>
      </c>
    </row>
    <row r="54" spans="1:33">
      <c r="A54" t="s">
        <v>128</v>
      </c>
      <c r="B54" t="s">
        <v>129</v>
      </c>
      <c r="C54" s="1">
        <v>1860</v>
      </c>
      <c r="D54" s="6">
        <v>188</v>
      </c>
      <c r="E54" s="6">
        <v>152</v>
      </c>
      <c r="F54" s="7">
        <v>8.1720430107526887E-2</v>
      </c>
      <c r="G54" s="38">
        <f>IF(E54&lt;=5,"",RANK(E54,(E$9,E$11:E$12,E$14:E$87)))</f>
        <v>74</v>
      </c>
      <c r="H54" s="38">
        <f>IF(E54&lt;=5,"",RANK(F54,(F$9,F$11:F$12,F$14:F$87)))</f>
        <v>70</v>
      </c>
      <c r="I54" s="38">
        <f t="shared" si="10"/>
        <v>72</v>
      </c>
      <c r="J54" s="66">
        <f t="shared" si="5"/>
        <v>75</v>
      </c>
      <c r="K54" s="7">
        <v>0.10077126011840598</v>
      </c>
      <c r="L54" s="8">
        <v>15</v>
      </c>
      <c r="M54" s="8">
        <v>15</v>
      </c>
      <c r="N54" s="9">
        <v>8.0645161290322578E-3</v>
      </c>
      <c r="O54" s="38">
        <f>IF(M54&lt;=5,"",RANK(M54,(M$9,M$11:M$12,M$14:M$87)))</f>
        <v>73</v>
      </c>
      <c r="P54" s="38">
        <f>IF(M54&lt;=5,"",RANK(N54,(N$9,N$11:N$12,N$14:N$87)))</f>
        <v>64</v>
      </c>
      <c r="Q54" s="39">
        <f t="shared" si="11"/>
        <v>68.5</v>
      </c>
      <c r="R54" s="66">
        <f t="shared" si="6"/>
        <v>72</v>
      </c>
      <c r="S54" s="9">
        <v>8.0894804667129335E-3</v>
      </c>
      <c r="T54" s="12">
        <v>25</v>
      </c>
      <c r="U54" s="13">
        <v>1.3440860215053764E-2</v>
      </c>
      <c r="V54" s="38">
        <f>IF(T54&lt;=5,"",RANK(T54,(T$9,T$11:T$12,T$14:T$87)))</f>
        <v>64</v>
      </c>
      <c r="W54" s="38">
        <f>IF(T54&lt;=5,"",RANK(U54,(U$9,U$11:U$12,U$14:U$87)))</f>
        <v>62</v>
      </c>
      <c r="X54" s="40">
        <f t="shared" si="9"/>
        <v>63</v>
      </c>
      <c r="Y54" s="66">
        <f t="shared" si="7"/>
        <v>65</v>
      </c>
      <c r="Z54" s="13">
        <v>2.449752122562928E-2</v>
      </c>
      <c r="AA54" s="50">
        <v>1</v>
      </c>
      <c r="AB54" s="51">
        <v>5.3763440860215054E-4</v>
      </c>
      <c r="AC54" s="41" t="str">
        <f>IF(AA54&lt;=5,"",RANK(AA54,(AA$9,AA$11:AA$12,AA$14:AA$87)))</f>
        <v/>
      </c>
      <c r="AD54" s="41" t="str">
        <f>IF(AA54&lt;=5,"",RANK(AB54,(AB$9,AB$11:AB$12,AB$14:AB$87)))</f>
        <v/>
      </c>
      <c r="AE54" s="41" t="s">
        <v>2920</v>
      </c>
      <c r="AF54" s="69" t="str">
        <f t="shared" si="8"/>
        <v/>
      </c>
      <c r="AG54" s="51">
        <v>5.3546726453503675E-4</v>
      </c>
    </row>
    <row r="55" spans="1:33">
      <c r="A55" t="s">
        <v>130</v>
      </c>
      <c r="B55" t="s">
        <v>131</v>
      </c>
      <c r="C55" s="1">
        <v>597</v>
      </c>
      <c r="D55" s="6">
        <v>154</v>
      </c>
      <c r="E55" s="6">
        <v>116</v>
      </c>
      <c r="F55" s="7">
        <v>0.19430485762144054</v>
      </c>
      <c r="G55" s="38">
        <f>IF(E55&lt;=5,"",RANK(E55,(E$9,E$11:E$12,E$14:E$87)))</f>
        <v>76</v>
      </c>
      <c r="H55" s="38">
        <f>IF(E55&lt;=5,"",RANK(F55,(F$9,F$11:F$12,F$14:F$87)))</f>
        <v>57</v>
      </c>
      <c r="I55" s="38">
        <f t="shared" si="10"/>
        <v>66.5</v>
      </c>
      <c r="J55" s="66">
        <f t="shared" si="5"/>
        <v>69</v>
      </c>
      <c r="K55" s="7">
        <v>0.20117731025206503</v>
      </c>
      <c r="L55" s="8">
        <v>5</v>
      </c>
      <c r="M55" s="8">
        <v>5</v>
      </c>
      <c r="N55" s="9">
        <v>8.3752093802345051E-3</v>
      </c>
      <c r="O55" s="39" t="str">
        <f>IF(M55&lt;=5,"",RANK(M55,(M$9,M$11:M$12,M$14:M$87)))</f>
        <v/>
      </c>
      <c r="P55" s="39" t="str">
        <f>IF(M55&lt;=5,"",RANK(N55,(N$9,N$11:N$12,N$14:N$87)))</f>
        <v/>
      </c>
      <c r="Q55" s="39" t="str">
        <f>IF(M55&lt;=5,"n.c.",AVERAGE(O55:P55))</f>
        <v>n.c.</v>
      </c>
      <c r="R55" s="65" t="str">
        <f t="shared" si="6"/>
        <v/>
      </c>
      <c r="S55" s="9">
        <v>8.6652713276503084E-3</v>
      </c>
      <c r="T55" s="12">
        <v>10</v>
      </c>
      <c r="U55" s="13">
        <v>1.675041876046901E-2</v>
      </c>
      <c r="V55" s="38">
        <f>IF(T55&lt;=5,"",RANK(T55,(T$9,T$11:T$12,T$14:T$87)))</f>
        <v>75</v>
      </c>
      <c r="W55" s="38">
        <f>IF(T55&lt;=5,"",RANK(U55,(U$9,U$11:U$12,U$14:U$87)))</f>
        <v>54</v>
      </c>
      <c r="X55" s="40">
        <f t="shared" si="9"/>
        <v>64.5</v>
      </c>
      <c r="Y55" s="66">
        <f t="shared" si="7"/>
        <v>68</v>
      </c>
      <c r="Z55" s="13">
        <v>1.9451307102063137E-2</v>
      </c>
      <c r="AA55" s="50">
        <v>5</v>
      </c>
      <c r="AB55" s="51">
        <v>8.3752093802345051E-3</v>
      </c>
      <c r="AC55" s="41" t="str">
        <f>IF(AA55&lt;=5,"",RANK(AA55,(AA$9,AA$11:AA$12,AA$14:AA$87)))</f>
        <v/>
      </c>
      <c r="AD55" s="41" t="str">
        <f>IF(AA55&lt;=5,"",RANK(AB55,(AB$9,AB$11:AB$12,AB$14:AB$87)))</f>
        <v/>
      </c>
      <c r="AE55" s="41" t="s">
        <v>2920</v>
      </c>
      <c r="AF55" s="69" t="str">
        <f t="shared" si="8"/>
        <v/>
      </c>
      <c r="AG55" s="51">
        <v>1.0881607281786514E-2</v>
      </c>
    </row>
    <row r="56" spans="1:33">
      <c r="A56" t="s">
        <v>132</v>
      </c>
      <c r="B56" t="s">
        <v>133</v>
      </c>
      <c r="C56" s="1">
        <v>5899</v>
      </c>
      <c r="D56" s="6">
        <v>559</v>
      </c>
      <c r="E56" s="6">
        <v>390</v>
      </c>
      <c r="F56" s="7">
        <v>6.6112900491608742E-2</v>
      </c>
      <c r="G56" s="38">
        <f>IF(E56&lt;=5,"",RANK(E56,(E$9,E$11:E$12,E$14:E$87)))</f>
        <v>61</v>
      </c>
      <c r="H56" s="38">
        <f>IF(E56&lt;=5,"",RANK(F56,(F$9,F$11:F$12,F$14:F$87)))</f>
        <v>74</v>
      </c>
      <c r="I56" s="38">
        <f t="shared" si="10"/>
        <v>67.5</v>
      </c>
      <c r="J56" s="66">
        <f t="shared" si="5"/>
        <v>70</v>
      </c>
      <c r="K56" s="7">
        <v>8.6798474292771502E-2</v>
      </c>
      <c r="L56" s="8">
        <v>23</v>
      </c>
      <c r="M56" s="8">
        <v>22</v>
      </c>
      <c r="N56" s="9">
        <v>3.7294456687574167E-3</v>
      </c>
      <c r="O56" s="38">
        <f>IF(M56&lt;=5,"",RANK(M56,(M$9,M$11:M$12,M$14:M$87)))</f>
        <v>67</v>
      </c>
      <c r="P56" s="38">
        <f>IF(M56&lt;=5,"",RANK(N56,(N$9,N$11:N$12,N$14:N$87)))</f>
        <v>75</v>
      </c>
      <c r="Q56" s="39">
        <f t="shared" si="11"/>
        <v>71</v>
      </c>
      <c r="R56" s="66">
        <f t="shared" si="6"/>
        <v>75</v>
      </c>
      <c r="S56" s="9">
        <v>4.5558893373089677E-3</v>
      </c>
      <c r="T56" s="12">
        <v>25</v>
      </c>
      <c r="U56" s="13">
        <v>4.2380064417697916E-3</v>
      </c>
      <c r="V56" s="38">
        <f>IF(T56&lt;=5,"",RANK(T56,(T$9,T$11:T$12,T$14:T$87)))</f>
        <v>64</v>
      </c>
      <c r="W56" s="38">
        <f>IF(T56&lt;=5,"",RANK(U56,(U$9,U$11:U$12,U$14:U$87)))</f>
        <v>74</v>
      </c>
      <c r="X56" s="40">
        <f t="shared" si="9"/>
        <v>69</v>
      </c>
      <c r="Y56" s="66">
        <f t="shared" si="7"/>
        <v>73</v>
      </c>
      <c r="Z56" s="13">
        <v>4.4874215905062855E-3</v>
      </c>
      <c r="AA56" s="16">
        <v>20</v>
      </c>
      <c r="AB56" s="17">
        <v>3.3904051534158334E-3</v>
      </c>
      <c r="AC56" s="41">
        <f>IF(AA56&lt;=5,"",RANK(AA56,(AA$9,AA$11:AA$12,AA$14:AA$87)))</f>
        <v>48</v>
      </c>
      <c r="AD56" s="41">
        <f>IF(AA56&lt;=5,"",RANK(AB56,(AB$9,AB$11:AB$12,AB$14:AB$87)))</f>
        <v>50</v>
      </c>
      <c r="AE56" s="41">
        <f t="shared" si="12"/>
        <v>49</v>
      </c>
      <c r="AF56" s="69">
        <f t="shared" si="8"/>
        <v>51</v>
      </c>
      <c r="AG56" s="17">
        <v>4.3733946820948373E-3</v>
      </c>
    </row>
    <row r="57" spans="1:33">
      <c r="A57" t="s">
        <v>134</v>
      </c>
      <c r="B57" t="s">
        <v>135</v>
      </c>
      <c r="C57" s="1">
        <v>20211</v>
      </c>
      <c r="D57" s="6">
        <v>6091</v>
      </c>
      <c r="E57" s="6">
        <v>4500</v>
      </c>
      <c r="F57" s="7">
        <v>0.22265103161644648</v>
      </c>
      <c r="G57" s="38">
        <f>IF(E57&lt;=5,"",RANK(E57,(E$9,E$11:E$12,E$14:E$87)))</f>
        <v>20</v>
      </c>
      <c r="H57" s="38">
        <f>IF(E57&lt;=5,"",RANK(F57,(F$9,F$11:F$12,F$14:F$87)))</f>
        <v>44</v>
      </c>
      <c r="I57" s="38">
        <f t="shared" si="10"/>
        <v>32</v>
      </c>
      <c r="J57" s="66">
        <f t="shared" si="5"/>
        <v>28</v>
      </c>
      <c r="K57" s="7">
        <v>0.25644893179065548</v>
      </c>
      <c r="L57" s="8">
        <v>112</v>
      </c>
      <c r="M57" s="8">
        <v>102</v>
      </c>
      <c r="N57" s="9">
        <v>5.0467567166394538E-3</v>
      </c>
      <c r="O57" s="38">
        <f>IF(M57&lt;=5,"",RANK(M57,(M$9,M$11:M$12,M$14:M$87)))</f>
        <v>50</v>
      </c>
      <c r="P57" s="38">
        <f>IF(M57&lt;=5,"",RANK(N57,(N$9,N$11:N$12,N$14:N$87)))</f>
        <v>72</v>
      </c>
      <c r="Q57" s="39">
        <f t="shared" si="11"/>
        <v>61</v>
      </c>
      <c r="R57" s="66">
        <f t="shared" si="6"/>
        <v>62</v>
      </c>
      <c r="S57" s="9">
        <v>5.9078670517703309E-3</v>
      </c>
      <c r="T57" s="12">
        <v>200</v>
      </c>
      <c r="U57" s="13">
        <v>9.8956014051753988E-3</v>
      </c>
      <c r="V57" s="38">
        <f>IF(T57&lt;=5,"",RANK(T57,(T$9,T$11:T$12,T$14:T$87)))</f>
        <v>38</v>
      </c>
      <c r="W57" s="38">
        <f>IF(T57&lt;=5,"",RANK(U57,(U$9,U$11:U$12,U$14:U$87)))</f>
        <v>66</v>
      </c>
      <c r="X57" s="40">
        <f t="shared" si="9"/>
        <v>52</v>
      </c>
      <c r="Y57" s="66">
        <f t="shared" si="7"/>
        <v>60</v>
      </c>
      <c r="Z57" s="13">
        <v>1.4052336812578257E-2</v>
      </c>
      <c r="AA57" s="16">
        <v>108</v>
      </c>
      <c r="AB57" s="17">
        <v>5.3436247587947154E-3</v>
      </c>
      <c r="AC57" s="41">
        <f>IF(AA57&lt;=5,"",RANK(AA57,(AA$9,AA$11:AA$12,AA$14:AA$87)))</f>
        <v>21</v>
      </c>
      <c r="AD57" s="41">
        <f>IF(AA57&lt;=5,"",RANK(AB57,(AB$9,AB$11:AB$12,AB$14:AB$87)))</f>
        <v>30</v>
      </c>
      <c r="AE57" s="41">
        <f t="shared" si="12"/>
        <v>25.5</v>
      </c>
      <c r="AF57" s="69">
        <f t="shared" si="8"/>
        <v>20</v>
      </c>
      <c r="AG57" s="17">
        <v>6.8640970365954831E-3</v>
      </c>
    </row>
    <row r="58" spans="1:33">
      <c r="A58" t="s">
        <v>136</v>
      </c>
      <c r="B58" t="s">
        <v>137</v>
      </c>
      <c r="C58" s="1">
        <v>1738</v>
      </c>
      <c r="D58" s="6">
        <v>806</v>
      </c>
      <c r="E58" s="6">
        <v>638</v>
      </c>
      <c r="F58" s="7">
        <v>0.36708860759493672</v>
      </c>
      <c r="G58" s="38">
        <f>IF(E58&lt;=5,"",RANK(E58,(E$9,E$11:E$12,E$14:E$87)))</f>
        <v>55</v>
      </c>
      <c r="H58" s="38">
        <f>IF(E58&lt;=5,"",RANK(F58,(F$9,F$11:F$12,F$14:F$87)))</f>
        <v>3</v>
      </c>
      <c r="I58" s="38">
        <f t="shared" si="10"/>
        <v>29</v>
      </c>
      <c r="J58" s="66">
        <f t="shared" si="5"/>
        <v>22</v>
      </c>
      <c r="K58" s="7">
        <v>0.37095101492072607</v>
      </c>
      <c r="L58" s="8">
        <v>19</v>
      </c>
      <c r="M58" s="8">
        <v>18</v>
      </c>
      <c r="N58" s="9">
        <v>1.0356731875719217E-2</v>
      </c>
      <c r="O58" s="38">
        <f>IF(M58&lt;=5,"",RANK(M58,(M$9,M$11:M$12,M$14:M$87)))</f>
        <v>72</v>
      </c>
      <c r="P58" s="38">
        <f>IF(M58&lt;=5,"",RANK(N58,(N$9,N$11:N$12,N$14:N$87)))</f>
        <v>60</v>
      </c>
      <c r="Q58" s="39">
        <f t="shared" si="11"/>
        <v>66</v>
      </c>
      <c r="R58" s="66">
        <f t="shared" si="6"/>
        <v>69</v>
      </c>
      <c r="S58" s="9">
        <v>1.2185503864607587E-2</v>
      </c>
      <c r="T58" s="12">
        <v>57</v>
      </c>
      <c r="U58" s="13">
        <v>3.2796317606444192E-2</v>
      </c>
      <c r="V58" s="38">
        <f>IF(T58&lt;=5,"",RANK(T58,(T$9,T$11:T$12,T$14:T$87)))</f>
        <v>54</v>
      </c>
      <c r="W58" s="38">
        <f>IF(T58&lt;=5,"",RANK(U58,(U$9,U$11:U$12,U$14:U$87)))</f>
        <v>19</v>
      </c>
      <c r="X58" s="40">
        <f t="shared" si="9"/>
        <v>36.5</v>
      </c>
      <c r="Y58" s="66">
        <f t="shared" si="7"/>
        <v>39</v>
      </c>
      <c r="Z58" s="13">
        <v>3.9207645807927516E-2</v>
      </c>
      <c r="AA58" s="16">
        <v>9</v>
      </c>
      <c r="AB58" s="17">
        <v>5.1783659378596084E-3</v>
      </c>
      <c r="AC58" s="41">
        <f>IF(AA58&lt;=5,"",RANK(AA58,(AA$9,AA$11:AA$12,AA$14:AA$87)))</f>
        <v>59</v>
      </c>
      <c r="AD58" s="41">
        <f>IF(AA58&lt;=5,"",RANK(AB58,(AB$9,AB$11:AB$12,AB$14:AB$87)))</f>
        <v>31</v>
      </c>
      <c r="AE58" s="41">
        <f t="shared" si="12"/>
        <v>45</v>
      </c>
      <c r="AF58" s="69">
        <f t="shared" si="8"/>
        <v>49</v>
      </c>
      <c r="AG58" s="17">
        <v>5.2784658572804467E-3</v>
      </c>
    </row>
    <row r="59" spans="1:33">
      <c r="A59" t="s">
        <v>138</v>
      </c>
      <c r="B59" t="s">
        <v>139</v>
      </c>
      <c r="C59" s="1">
        <v>30112</v>
      </c>
      <c r="D59" s="6">
        <v>7725</v>
      </c>
      <c r="E59" s="6">
        <v>5943</v>
      </c>
      <c r="F59" s="7">
        <v>0.19736317747077578</v>
      </c>
      <c r="G59" s="38">
        <f>IF(E59&lt;=5,"",RANK(E59,(E$9,E$11:E$12,E$14:E$87)))</f>
        <v>15</v>
      </c>
      <c r="H59" s="38">
        <f>IF(E59&lt;=5,"",RANK(F59,(F$9,F$11:F$12,F$14:F$87)))</f>
        <v>54</v>
      </c>
      <c r="I59" s="38">
        <f t="shared" si="10"/>
        <v>34.5</v>
      </c>
      <c r="J59" s="66">
        <f t="shared" si="5"/>
        <v>37</v>
      </c>
      <c r="K59" s="7">
        <v>0.18784552862009019</v>
      </c>
      <c r="L59" s="8">
        <v>230</v>
      </c>
      <c r="M59" s="8">
        <v>209</v>
      </c>
      <c r="N59" s="9">
        <v>6.9407545164718388E-3</v>
      </c>
      <c r="O59" s="38">
        <f>IF(M59&lt;=5,"",RANK(M59,(M$9,M$11:M$12,M$14:M$87)))</f>
        <v>39</v>
      </c>
      <c r="P59" s="38">
        <f>IF(M59&lt;=5,"",RANK(N59,(N$9,N$11:N$12,N$14:N$87)))</f>
        <v>65</v>
      </c>
      <c r="Q59" s="39">
        <f t="shared" si="11"/>
        <v>52</v>
      </c>
      <c r="R59" s="66">
        <f t="shared" si="6"/>
        <v>55</v>
      </c>
      <c r="S59" s="9">
        <v>6.9973373151623877E-3</v>
      </c>
      <c r="T59" s="12">
        <v>468</v>
      </c>
      <c r="U59" s="13">
        <v>1.5541976620616366E-2</v>
      </c>
      <c r="V59" s="38">
        <f>IF(T59&lt;=5,"",RANK(T59,(T$9,T$11:T$12,T$14:T$87)))</f>
        <v>17</v>
      </c>
      <c r="W59" s="38">
        <f>IF(T59&lt;=5,"",RANK(U59,(U$9,U$11:U$12,U$14:U$87)))</f>
        <v>56</v>
      </c>
      <c r="X59" s="40">
        <f t="shared" si="9"/>
        <v>36.5</v>
      </c>
      <c r="Y59" s="66">
        <f t="shared" si="7"/>
        <v>39</v>
      </c>
      <c r="Z59" s="13">
        <v>1.4327232775799555E-2</v>
      </c>
      <c r="AA59" s="16">
        <v>104</v>
      </c>
      <c r="AB59" s="17">
        <v>3.4537725823591925E-3</v>
      </c>
      <c r="AC59" s="41">
        <f>IF(AA59&lt;=5,"",RANK(AA59,(AA$9,AA$11:AA$12,AA$14:AA$87)))</f>
        <v>23</v>
      </c>
      <c r="AD59" s="41">
        <f>IF(AA59&lt;=5,"",RANK(AB59,(AB$9,AB$11:AB$12,AB$14:AB$87)))</f>
        <v>48</v>
      </c>
      <c r="AE59" s="41">
        <f t="shared" si="12"/>
        <v>35.5</v>
      </c>
      <c r="AF59" s="69">
        <f t="shared" si="8"/>
        <v>37</v>
      </c>
      <c r="AG59" s="17">
        <v>3.0652947338029599E-3</v>
      </c>
    </row>
    <row r="60" spans="1:33">
      <c r="A60" t="s">
        <v>140</v>
      </c>
      <c r="B60" t="s">
        <v>141</v>
      </c>
      <c r="C60" s="1">
        <v>12552</v>
      </c>
      <c r="D60" s="6">
        <v>3748</v>
      </c>
      <c r="E60" s="6">
        <v>2552</v>
      </c>
      <c r="F60" s="7">
        <v>0.20331421287444232</v>
      </c>
      <c r="G60" s="38">
        <f>IF(E60&lt;=5,"",RANK(E60,(E$9,E$11:E$12,E$14:E$87)))</f>
        <v>32</v>
      </c>
      <c r="H60" s="38">
        <f>IF(E60&lt;=5,"",RANK(F60,(F$9,F$11:F$12,F$14:F$87)))</f>
        <v>51</v>
      </c>
      <c r="I60" s="38">
        <f t="shared" si="10"/>
        <v>41.5</v>
      </c>
      <c r="J60" s="66">
        <f t="shared" si="5"/>
        <v>50</v>
      </c>
      <c r="K60" s="7">
        <v>0.18108671516122457</v>
      </c>
      <c r="L60" s="8">
        <v>84</v>
      </c>
      <c r="M60" s="8">
        <v>80</v>
      </c>
      <c r="N60" s="9">
        <v>6.3734862970044612E-3</v>
      </c>
      <c r="O60" s="38">
        <f>IF(M60&lt;=5,"",RANK(M60,(M$9,M$11:M$12,M$14:M$87)))</f>
        <v>51</v>
      </c>
      <c r="P60" s="38">
        <f>IF(M60&lt;=5,"",RANK(N60,(N$9,N$11:N$12,N$14:N$87)))</f>
        <v>69</v>
      </c>
      <c r="Q60" s="39">
        <f t="shared" si="11"/>
        <v>60</v>
      </c>
      <c r="R60" s="66">
        <f t="shared" si="6"/>
        <v>61</v>
      </c>
      <c r="S60" s="9">
        <v>5.8811606008996311E-3</v>
      </c>
      <c r="T60" s="12">
        <v>193</v>
      </c>
      <c r="U60" s="13">
        <v>1.5376035691523264E-2</v>
      </c>
      <c r="V60" s="38">
        <f>IF(T60&lt;=5,"",RANK(T60,(T$9,T$11:T$12,T$14:T$87)))</f>
        <v>39</v>
      </c>
      <c r="W60" s="38">
        <f>IF(T60&lt;=5,"",RANK(U60,(U$9,U$11:U$12,U$14:U$87)))</f>
        <v>58</v>
      </c>
      <c r="X60" s="40">
        <f t="shared" si="9"/>
        <v>48.5</v>
      </c>
      <c r="Y60" s="66">
        <f t="shared" si="7"/>
        <v>58</v>
      </c>
      <c r="Z60" s="13">
        <v>1.3164949166610256E-2</v>
      </c>
      <c r="AA60" s="16">
        <v>100</v>
      </c>
      <c r="AB60" s="17">
        <v>7.9668578712555772E-3</v>
      </c>
      <c r="AC60" s="41">
        <f>IF(AA60&lt;=5,"",RANK(AA60,(AA$9,AA$11:AA$12,AA$14:AA$87)))</f>
        <v>24</v>
      </c>
      <c r="AD60" s="41">
        <f>IF(AA60&lt;=5,"",RANK(AB60,(AB$9,AB$11:AB$12,AB$14:AB$87)))</f>
        <v>16</v>
      </c>
      <c r="AE60" s="41">
        <f t="shared" si="12"/>
        <v>20</v>
      </c>
      <c r="AF60" s="69">
        <f t="shared" si="8"/>
        <v>14</v>
      </c>
      <c r="AG60" s="17">
        <v>6.4925667805321718E-3</v>
      </c>
    </row>
    <row r="61" spans="1:33">
      <c r="A61" t="s">
        <v>142</v>
      </c>
      <c r="B61" t="s">
        <v>143</v>
      </c>
      <c r="C61" s="1">
        <v>7388</v>
      </c>
      <c r="D61" s="6">
        <v>3795</v>
      </c>
      <c r="E61" s="6">
        <v>2611</v>
      </c>
      <c r="F61" s="7">
        <v>0.35341093665403356</v>
      </c>
      <c r="G61" s="38">
        <f>IF(E61&lt;=5,"",RANK(E61,(E$9,E$11:E$12,E$14:E$87)))</f>
        <v>31</v>
      </c>
      <c r="H61" s="38">
        <f>IF(E61&lt;=5,"",RANK(F61,(F$9,F$11:F$12,F$14:F$87)))</f>
        <v>5</v>
      </c>
      <c r="I61" s="38">
        <f t="shared" si="10"/>
        <v>18</v>
      </c>
      <c r="J61" s="66">
        <f t="shared" si="5"/>
        <v>10</v>
      </c>
      <c r="K61" s="7">
        <v>0.32273085776227611</v>
      </c>
      <c r="L61" s="8">
        <v>75</v>
      </c>
      <c r="M61" s="8">
        <v>74</v>
      </c>
      <c r="N61" s="9">
        <v>1.0016242555495398E-2</v>
      </c>
      <c r="O61" s="38">
        <f>IF(M61&lt;=5,"",RANK(M61,(M$9,M$11:M$12,M$14:M$87)))</f>
        <v>52</v>
      </c>
      <c r="P61" s="38">
        <f>IF(M61&lt;=5,"",RANK(N61,(N$9,N$11:N$12,N$14:N$87)))</f>
        <v>61</v>
      </c>
      <c r="Q61" s="39">
        <f t="shared" si="11"/>
        <v>56.5</v>
      </c>
      <c r="R61" s="66">
        <f t="shared" si="6"/>
        <v>57</v>
      </c>
      <c r="S61" s="9">
        <v>9.0595795850386979E-3</v>
      </c>
      <c r="T61" s="12">
        <v>248</v>
      </c>
      <c r="U61" s="13">
        <v>3.3567948023822416E-2</v>
      </c>
      <c r="V61" s="38">
        <f>IF(T61&lt;=5,"",RANK(T61,(T$9,T$11:T$12,T$14:T$87)))</f>
        <v>29</v>
      </c>
      <c r="W61" s="38">
        <f>IF(T61&lt;=5,"",RANK(U61,(U$9,U$11:U$12,U$14:U$87)))</f>
        <v>11</v>
      </c>
      <c r="X61" s="40">
        <f t="shared" si="9"/>
        <v>20</v>
      </c>
      <c r="Y61" s="66">
        <f t="shared" si="7"/>
        <v>12</v>
      </c>
      <c r="Z61" s="13">
        <v>3.3035499048203493E-2</v>
      </c>
      <c r="AA61" s="16">
        <v>107</v>
      </c>
      <c r="AB61" s="17">
        <v>1.4482945316729832E-2</v>
      </c>
      <c r="AC61" s="41">
        <f>IF(AA61&lt;=5,"",RANK(AA61,(AA$9,AA$11:AA$12,AA$14:AA$87)))</f>
        <v>22</v>
      </c>
      <c r="AD61" s="41">
        <f>IF(AA61&lt;=5,"",RANK(AB61,(AB$9,AB$11:AB$12,AB$14:AB$87)))</f>
        <v>3</v>
      </c>
      <c r="AE61" s="41">
        <f t="shared" si="12"/>
        <v>12.5</v>
      </c>
      <c r="AF61" s="69">
        <f t="shared" si="8"/>
        <v>8</v>
      </c>
      <c r="AG61" s="17">
        <v>1.2546015450229235E-2</v>
      </c>
    </row>
    <row r="62" spans="1:33">
      <c r="A62" t="s">
        <v>144</v>
      </c>
      <c r="B62" t="s">
        <v>145</v>
      </c>
      <c r="C62" s="1">
        <v>11227</v>
      </c>
      <c r="D62" s="6">
        <v>3112</v>
      </c>
      <c r="E62" s="6">
        <v>2293</v>
      </c>
      <c r="F62" s="7">
        <v>0.20423977910394583</v>
      </c>
      <c r="G62" s="38">
        <f>IF(E62&lt;=5,"",RANK(E62,(E$9,E$11:E$12,E$14:E$87)))</f>
        <v>35</v>
      </c>
      <c r="H62" s="38">
        <f>IF(E62&lt;=5,"",RANK(F62,(F$9,F$11:F$12,F$14:F$87)))</f>
        <v>50</v>
      </c>
      <c r="I62" s="38">
        <f t="shared" si="10"/>
        <v>42.5</v>
      </c>
      <c r="J62" s="66">
        <f t="shared" si="5"/>
        <v>52</v>
      </c>
      <c r="K62" s="7">
        <v>0.18916177386957306</v>
      </c>
      <c r="L62" s="8">
        <v>206</v>
      </c>
      <c r="M62" s="8">
        <v>196</v>
      </c>
      <c r="N62" s="9">
        <v>1.7457913957424066E-2</v>
      </c>
      <c r="O62" s="38">
        <f>IF(M62&lt;=5,"",RANK(M62,(M$9,M$11:M$12,M$14:M$87)))</f>
        <v>42</v>
      </c>
      <c r="P62" s="38">
        <f>IF(M62&lt;=5,"",RANK(N62,(N$9,N$11:N$12,N$14:N$87)))</f>
        <v>52</v>
      </c>
      <c r="Q62" s="39">
        <f t="shared" si="11"/>
        <v>47</v>
      </c>
      <c r="R62" s="66">
        <f t="shared" si="6"/>
        <v>52</v>
      </c>
      <c r="S62" s="9">
        <v>1.7234615492572009E-2</v>
      </c>
      <c r="T62" s="12">
        <v>202</v>
      </c>
      <c r="U62" s="13">
        <v>1.7992339894896233E-2</v>
      </c>
      <c r="V62" s="38">
        <f>IF(T62&lt;=5,"",RANK(T62,(T$9,T$11:T$12,T$14:T$87)))</f>
        <v>37</v>
      </c>
      <c r="W62" s="38">
        <f>IF(T62&lt;=5,"",RANK(U62,(U$9,U$11:U$12,U$14:U$87)))</f>
        <v>52</v>
      </c>
      <c r="X62" s="40">
        <f t="shared" si="9"/>
        <v>44.5</v>
      </c>
      <c r="Y62" s="66">
        <f t="shared" si="7"/>
        <v>52</v>
      </c>
      <c r="Z62" s="13">
        <v>1.691529163629334E-2</v>
      </c>
      <c r="AA62" s="16">
        <v>46</v>
      </c>
      <c r="AB62" s="17">
        <v>4.0972655206199344E-3</v>
      </c>
      <c r="AC62" s="41">
        <f>IF(AA62&lt;=5,"",RANK(AA62,(AA$9,AA$11:AA$12,AA$14:AA$87)))</f>
        <v>38</v>
      </c>
      <c r="AD62" s="41">
        <f>IF(AA62&lt;=5,"",RANK(AB62,(AB$9,AB$11:AB$12,AB$14:AB$87)))</f>
        <v>42</v>
      </c>
      <c r="AE62" s="41">
        <f t="shared" si="12"/>
        <v>40</v>
      </c>
      <c r="AF62" s="69">
        <f t="shared" si="8"/>
        <v>45</v>
      </c>
      <c r="AG62" s="17">
        <v>4.0264108819513551E-3</v>
      </c>
    </row>
    <row r="63" spans="1:33">
      <c r="A63" t="s">
        <v>146</v>
      </c>
      <c r="B63" t="s">
        <v>147</v>
      </c>
      <c r="C63" s="1">
        <v>15107</v>
      </c>
      <c r="D63" s="6">
        <v>3225</v>
      </c>
      <c r="E63" s="6">
        <v>2632</v>
      </c>
      <c r="F63" s="7">
        <v>0.17422386972926457</v>
      </c>
      <c r="G63" s="38">
        <f>IF(E63&lt;=5,"",RANK(E63,(E$9,E$11:E$12,E$14:E$87)))</f>
        <v>29</v>
      </c>
      <c r="H63" s="38">
        <f>IF(E63&lt;=5,"",RANK(F63,(F$9,F$11:F$12,F$14:F$87)))</f>
        <v>62</v>
      </c>
      <c r="I63" s="38">
        <f t="shared" si="10"/>
        <v>45.5</v>
      </c>
      <c r="J63" s="66">
        <f t="shared" si="5"/>
        <v>55</v>
      </c>
      <c r="K63" s="7">
        <v>0.15116698790661165</v>
      </c>
      <c r="L63" s="8">
        <v>63</v>
      </c>
      <c r="M63" s="8">
        <v>61</v>
      </c>
      <c r="N63" s="9">
        <v>4.0378632422056002E-3</v>
      </c>
      <c r="O63" s="38">
        <f>IF(M63&lt;=5,"",RANK(M63,(M$9,M$11:M$12,M$14:M$87)))</f>
        <v>55</v>
      </c>
      <c r="P63" s="38">
        <f>IF(M63&lt;=5,"",RANK(N63,(N$9,N$11:N$12,N$14:N$87)))</f>
        <v>74</v>
      </c>
      <c r="Q63" s="39">
        <f t="shared" si="11"/>
        <v>64.5</v>
      </c>
      <c r="R63" s="66">
        <f t="shared" si="6"/>
        <v>66</v>
      </c>
      <c r="S63" s="9">
        <v>3.6095835286243817E-3</v>
      </c>
      <c r="T63" s="12">
        <v>223</v>
      </c>
      <c r="U63" s="13">
        <v>1.4761368901833587E-2</v>
      </c>
      <c r="V63" s="38">
        <f>IF(T63&lt;=5,"",RANK(T63,(T$9,T$11:T$12,T$14:T$87)))</f>
        <v>33</v>
      </c>
      <c r="W63" s="38">
        <f>IF(T63&lt;=5,"",RANK(U63,(U$9,U$11:U$12,U$14:U$87)))</f>
        <v>60</v>
      </c>
      <c r="X63" s="40">
        <f t="shared" si="9"/>
        <v>46.5</v>
      </c>
      <c r="Y63" s="66">
        <f t="shared" si="7"/>
        <v>55</v>
      </c>
      <c r="Z63" s="13">
        <v>1.3768816668208336E-2</v>
      </c>
      <c r="AA63" s="16">
        <v>20</v>
      </c>
      <c r="AB63" s="17">
        <v>1.3238895876083936E-3</v>
      </c>
      <c r="AC63" s="41">
        <f>IF(AA63&lt;=5,"",RANK(AA63,(AA$9,AA$11:AA$12,AA$14:AA$87)))</f>
        <v>48</v>
      </c>
      <c r="AD63" s="41">
        <f>IF(AA63&lt;=5,"",RANK(AB63,(AB$9,AB$11:AB$12,AB$14:AB$87)))</f>
        <v>71</v>
      </c>
      <c r="AE63" s="41">
        <f t="shared" si="12"/>
        <v>59.5</v>
      </c>
      <c r="AF63" s="69">
        <f t="shared" si="8"/>
        <v>62</v>
      </c>
      <c r="AG63" s="17">
        <v>1.0177824631590778E-3</v>
      </c>
    </row>
    <row r="64" spans="1:33">
      <c r="A64" t="s">
        <v>148</v>
      </c>
      <c r="B64" t="s">
        <v>149</v>
      </c>
      <c r="C64" s="1">
        <v>13074</v>
      </c>
      <c r="D64" s="6">
        <v>3977</v>
      </c>
      <c r="E64" s="6">
        <v>3080</v>
      </c>
      <c r="F64" s="7">
        <v>0.23558207128652286</v>
      </c>
      <c r="G64" s="38">
        <f>IF(E64&lt;=5,"",RANK(E64,(E$9,E$11:E$12,E$14:E$87)))</f>
        <v>28</v>
      </c>
      <c r="H64" s="38">
        <f>IF(E64&lt;=5,"",RANK(F64,(F$9,F$11:F$12,F$14:F$87)))</f>
        <v>41</v>
      </c>
      <c r="I64" s="38">
        <f t="shared" si="10"/>
        <v>34.5</v>
      </c>
      <c r="J64" s="66">
        <f t="shared" si="5"/>
        <v>37</v>
      </c>
      <c r="K64" s="7">
        <v>0.2326230110156437</v>
      </c>
      <c r="L64" s="8">
        <v>265</v>
      </c>
      <c r="M64" s="8">
        <v>247</v>
      </c>
      <c r="N64" s="9">
        <v>1.8892458314211411E-2</v>
      </c>
      <c r="O64" s="38">
        <f>IF(M64&lt;=5,"",RANK(M64,(M$9,M$11:M$12,M$14:M$87)))</f>
        <v>35</v>
      </c>
      <c r="P64" s="38">
        <f>IF(M64&lt;=5,"",RANK(N64,(N$9,N$11:N$12,N$14:N$87)))</f>
        <v>50</v>
      </c>
      <c r="Q64" s="39">
        <f t="shared" si="11"/>
        <v>42.5</v>
      </c>
      <c r="R64" s="66">
        <f t="shared" si="6"/>
        <v>44</v>
      </c>
      <c r="S64" s="9">
        <v>1.9442026721037266E-2</v>
      </c>
      <c r="T64" s="12">
        <v>249</v>
      </c>
      <c r="U64" s="13">
        <v>1.9045433685176687E-2</v>
      </c>
      <c r="V64" s="38">
        <f>IF(T64&lt;=5,"",RANK(T64,(T$9,T$11:T$12,T$14:T$87)))</f>
        <v>28</v>
      </c>
      <c r="W64" s="38">
        <f>IF(T64&lt;=5,"",RANK(U64,(U$9,U$11:U$12,U$14:U$87)))</f>
        <v>47</v>
      </c>
      <c r="X64" s="40">
        <f t="shared" si="9"/>
        <v>37.5</v>
      </c>
      <c r="Y64" s="66">
        <f t="shared" si="7"/>
        <v>41</v>
      </c>
      <c r="Z64" s="13">
        <v>1.9287406603764559E-2</v>
      </c>
      <c r="AA64" s="16">
        <v>60</v>
      </c>
      <c r="AB64" s="17">
        <v>4.589261128958238E-3</v>
      </c>
      <c r="AC64" s="41">
        <f>IF(AA64&lt;=5,"",RANK(AA64,(AA$9,AA$11:AA$12,AA$14:AA$87)))</f>
        <v>28</v>
      </c>
      <c r="AD64" s="41">
        <f>IF(AA64&lt;=5,"",RANK(AB64,(AB$9,AB$11:AB$12,AB$14:AB$87)))</f>
        <v>37</v>
      </c>
      <c r="AE64" s="41">
        <f t="shared" si="12"/>
        <v>32.5</v>
      </c>
      <c r="AF64" s="69">
        <f t="shared" si="8"/>
        <v>31</v>
      </c>
      <c r="AG64" s="17">
        <v>4.1784643859293751E-3</v>
      </c>
    </row>
    <row r="65" spans="1:33">
      <c r="A65" t="s">
        <v>150</v>
      </c>
      <c r="B65" t="s">
        <v>151</v>
      </c>
      <c r="C65" s="1">
        <v>19466</v>
      </c>
      <c r="D65" s="6">
        <v>4901</v>
      </c>
      <c r="E65" s="6">
        <v>3838</v>
      </c>
      <c r="F65" s="7">
        <v>0.19716428644816603</v>
      </c>
      <c r="G65" s="38">
        <f>IF(E65&lt;=5,"",RANK(E65,(E$9,E$11:E$12,E$14:E$87)))</f>
        <v>24</v>
      </c>
      <c r="H65" s="38">
        <f>IF(E65&lt;=5,"",RANK(F65,(F$9,F$11:F$12,F$14:F$87)))</f>
        <v>55</v>
      </c>
      <c r="I65" s="38">
        <f t="shared" si="10"/>
        <v>39.5</v>
      </c>
      <c r="J65" s="66">
        <f t="shared" si="5"/>
        <v>46</v>
      </c>
      <c r="K65" s="7">
        <v>0.21624291085572334</v>
      </c>
      <c r="L65" s="8">
        <v>255</v>
      </c>
      <c r="M65" s="8">
        <v>234</v>
      </c>
      <c r="N65" s="9">
        <v>1.202095962190486E-2</v>
      </c>
      <c r="O65" s="38">
        <f>IF(M65&lt;=5,"",RANK(M65,(M$9,M$11:M$12,M$14:M$87)))</f>
        <v>36</v>
      </c>
      <c r="P65" s="38">
        <f>IF(M65&lt;=5,"",RANK(N65,(N$9,N$11:N$12,N$14:N$87)))</f>
        <v>58</v>
      </c>
      <c r="Q65" s="39">
        <f t="shared" si="11"/>
        <v>47</v>
      </c>
      <c r="R65" s="66">
        <f t="shared" si="6"/>
        <v>52</v>
      </c>
      <c r="S65" s="9">
        <v>1.2151037598512007E-2</v>
      </c>
      <c r="T65" s="12">
        <v>247</v>
      </c>
      <c r="U65" s="13">
        <v>1.2688790712010685E-2</v>
      </c>
      <c r="V65" s="38">
        <f>IF(T65&lt;=5,"",RANK(T65,(T$9,T$11:T$12,T$14:T$87)))</f>
        <v>30</v>
      </c>
      <c r="W65" s="38">
        <f>IF(T65&lt;=5,"",RANK(U65,(U$9,U$11:U$12,U$14:U$87)))</f>
        <v>64</v>
      </c>
      <c r="X65" s="40">
        <f t="shared" si="9"/>
        <v>47</v>
      </c>
      <c r="Y65" s="66">
        <f t="shared" si="7"/>
        <v>56</v>
      </c>
      <c r="Z65" s="13">
        <v>1.6386538615823464E-2</v>
      </c>
      <c r="AA65" s="16">
        <v>47</v>
      </c>
      <c r="AB65" s="17">
        <v>2.4144662488441385E-3</v>
      </c>
      <c r="AC65" s="41">
        <f>IF(AA65&lt;=5,"",RANK(AA65,(AA$9,AA$11:AA$12,AA$14:AA$87)))</f>
        <v>36</v>
      </c>
      <c r="AD65" s="41">
        <f>IF(AA65&lt;=5,"",RANK(AB65,(AB$9,AB$11:AB$12,AB$14:AB$87)))</f>
        <v>64</v>
      </c>
      <c r="AE65" s="41">
        <f t="shared" si="12"/>
        <v>50</v>
      </c>
      <c r="AF65" s="69">
        <f t="shared" si="8"/>
        <v>53</v>
      </c>
      <c r="AG65" s="17">
        <v>2.8965812180576141E-3</v>
      </c>
    </row>
    <row r="66" spans="1:33">
      <c r="A66" t="s">
        <v>152</v>
      </c>
      <c r="B66" t="s">
        <v>153</v>
      </c>
      <c r="C66" s="1">
        <v>4598</v>
      </c>
      <c r="D66" s="6">
        <v>570</v>
      </c>
      <c r="E66" s="6">
        <v>437</v>
      </c>
      <c r="F66" s="7">
        <v>9.5041322314049589E-2</v>
      </c>
      <c r="G66" s="38">
        <f>IF(E66&lt;=5,"",RANK(E66,(E$9,E$11:E$12,E$14:E$87)))</f>
        <v>60</v>
      </c>
      <c r="H66" s="38">
        <f>IF(E66&lt;=5,"",RANK(F66,(F$9,F$11:F$12,F$14:F$87)))</f>
        <v>69</v>
      </c>
      <c r="I66" s="38">
        <f t="shared" si="10"/>
        <v>64.5</v>
      </c>
      <c r="J66" s="66">
        <f t="shared" si="5"/>
        <v>67</v>
      </c>
      <c r="K66" s="7">
        <v>9.1863025094986867E-2</v>
      </c>
      <c r="L66" s="8">
        <v>23</v>
      </c>
      <c r="M66" s="8">
        <v>21</v>
      </c>
      <c r="N66" s="9">
        <v>4.5672031317964329E-3</v>
      </c>
      <c r="O66" s="38">
        <f>IF(M66&lt;=5,"",RANK(M66,(M$9,M$11:M$12,M$14:M$87)))</f>
        <v>68</v>
      </c>
      <c r="P66" s="38">
        <f>IF(M66&lt;=5,"",RANK(N66,(N$9,N$11:N$12,N$14:N$87)))</f>
        <v>73</v>
      </c>
      <c r="Q66" s="39">
        <f t="shared" si="11"/>
        <v>70.5</v>
      </c>
      <c r="R66" s="66">
        <f t="shared" si="6"/>
        <v>74</v>
      </c>
      <c r="S66" s="9">
        <v>4.5135713250206138E-3</v>
      </c>
      <c r="T66" s="12">
        <v>29</v>
      </c>
      <c r="U66" s="13">
        <v>6.3070900391474557E-3</v>
      </c>
      <c r="V66" s="38">
        <f>IF(T66&lt;=5,"",RANK(T66,(T$9,T$11:T$12,T$14:T$87)))</f>
        <v>63</v>
      </c>
      <c r="W66" s="38">
        <f>IF(T66&lt;=5,"",RANK(U66,(U$9,U$11:U$12,U$14:U$87)))</f>
        <v>72</v>
      </c>
      <c r="X66" s="40">
        <f t="shared" si="9"/>
        <v>67.5</v>
      </c>
      <c r="Y66" s="66">
        <f t="shared" si="7"/>
        <v>71</v>
      </c>
      <c r="Z66" s="13">
        <v>6.3471777350137225E-3</v>
      </c>
      <c r="AA66" s="16">
        <v>8</v>
      </c>
      <c r="AB66" s="17">
        <v>1.7398869073510222E-3</v>
      </c>
      <c r="AC66" s="41">
        <f>IF(AA66&lt;=5,"",RANK(AA66,(AA$9,AA$11:AA$12,AA$14:AA$87)))</f>
        <v>61</v>
      </c>
      <c r="AD66" s="41">
        <f>IF(AA66&lt;=5,"",RANK(AB66,(AB$9,AB$11:AB$12,AB$14:AB$87)))</f>
        <v>68</v>
      </c>
      <c r="AE66" s="41">
        <f t="shared" si="12"/>
        <v>64.5</v>
      </c>
      <c r="AF66" s="69">
        <f t="shared" si="8"/>
        <v>63</v>
      </c>
      <c r="AG66" s="17">
        <v>1.7454972105177889E-3</v>
      </c>
    </row>
    <row r="67" spans="1:33">
      <c r="A67" t="s">
        <v>154</v>
      </c>
      <c r="B67" t="s">
        <v>155</v>
      </c>
      <c r="C67" s="1">
        <v>5783</v>
      </c>
      <c r="D67" s="6">
        <v>1559</v>
      </c>
      <c r="E67" s="6">
        <v>1190</v>
      </c>
      <c r="F67" s="7">
        <v>0.20577554902299844</v>
      </c>
      <c r="G67" s="38">
        <f>IF(E67&lt;=5,"",RANK(E67,(E$9,E$11:E$12,E$14:E$87)))</f>
        <v>49</v>
      </c>
      <c r="H67" s="38">
        <f>IF(E67&lt;=5,"",RANK(F67,(F$9,F$11:F$12,F$14:F$87)))</f>
        <v>49</v>
      </c>
      <c r="I67" s="38">
        <f t="shared" si="10"/>
        <v>49</v>
      </c>
      <c r="J67" s="66">
        <f t="shared" si="5"/>
        <v>59</v>
      </c>
      <c r="K67" s="7">
        <v>0.19913816108214444</v>
      </c>
      <c r="L67" s="8">
        <v>146</v>
      </c>
      <c r="M67" s="8">
        <v>127</v>
      </c>
      <c r="N67" s="9">
        <v>2.1960919937748572E-2</v>
      </c>
      <c r="O67" s="38">
        <f>IF(M67&lt;=5,"",RANK(M67,(M$9,M$11:M$12,M$14:M$87)))</f>
        <v>46</v>
      </c>
      <c r="P67" s="38">
        <f>IF(M67&lt;=5,"",RANK(N67,(N$9,N$11:N$12,N$14:N$87)))</f>
        <v>47</v>
      </c>
      <c r="Q67" s="39">
        <f t="shared" si="11"/>
        <v>46.5</v>
      </c>
      <c r="R67" s="66">
        <f t="shared" si="6"/>
        <v>50</v>
      </c>
      <c r="S67" s="9">
        <v>2.1995609439591963E-2</v>
      </c>
      <c r="T67" s="12">
        <v>131</v>
      </c>
      <c r="U67" s="13">
        <v>2.2652602455472938E-2</v>
      </c>
      <c r="V67" s="38">
        <f>IF(T67&lt;=5,"",RANK(T67,(T$9,T$11:T$12,T$14:T$87)))</f>
        <v>49</v>
      </c>
      <c r="W67" s="38">
        <f>IF(T67&lt;=5,"",RANK(U67,(U$9,U$11:U$12,U$14:U$87)))</f>
        <v>41</v>
      </c>
      <c r="X67" s="40">
        <f t="shared" si="9"/>
        <v>45</v>
      </c>
      <c r="Y67" s="66">
        <f t="shared" si="7"/>
        <v>54</v>
      </c>
      <c r="Z67" s="13">
        <v>2.1017254332536536E-2</v>
      </c>
      <c r="AA67" s="16">
        <v>19</v>
      </c>
      <c r="AB67" s="17">
        <v>3.2854919591907314E-3</v>
      </c>
      <c r="AC67" s="41">
        <f>IF(AA67&lt;=5,"",RANK(AA67,(AA$9,AA$11:AA$12,AA$14:AA$87)))</f>
        <v>50</v>
      </c>
      <c r="AD67" s="41">
        <f>IF(AA67&lt;=5,"",RANK(AB67,(AB$9,AB$11:AB$12,AB$14:AB$87)))</f>
        <v>52</v>
      </c>
      <c r="AE67" s="41">
        <f t="shared" si="12"/>
        <v>51</v>
      </c>
      <c r="AF67" s="69">
        <f t="shared" si="8"/>
        <v>54</v>
      </c>
      <c r="AG67" s="17">
        <v>3.2154482521919428E-3</v>
      </c>
    </row>
    <row r="68" spans="1:33">
      <c r="A68" t="s">
        <v>156</v>
      </c>
      <c r="B68" t="s">
        <v>157</v>
      </c>
      <c r="C68" s="1">
        <v>2073</v>
      </c>
      <c r="D68" s="6">
        <v>343</v>
      </c>
      <c r="E68" s="6">
        <v>274</v>
      </c>
      <c r="F68" s="7">
        <v>0.13217559093101786</v>
      </c>
      <c r="G68" s="38">
        <f>IF(E68&lt;=5,"",RANK(E68,(E$9,E$11:E$12,E$14:E$87)))</f>
        <v>65</v>
      </c>
      <c r="H68" s="38">
        <f>IF(E68&lt;=5,"",RANK(F68,(F$9,F$11:F$12,F$14:F$87)))</f>
        <v>67</v>
      </c>
      <c r="I68" s="38">
        <f t="shared" si="10"/>
        <v>66</v>
      </c>
      <c r="J68" s="66">
        <f t="shared" si="5"/>
        <v>68</v>
      </c>
      <c r="K68" s="7">
        <v>0.13312016110127697</v>
      </c>
      <c r="L68" s="8">
        <v>20</v>
      </c>
      <c r="M68" s="8">
        <v>19</v>
      </c>
      <c r="N68" s="9">
        <v>9.1654606849975884E-3</v>
      </c>
      <c r="O68" s="38">
        <f>IF(M68&lt;=5,"",RANK(M68,(M$9,M$11:M$12,M$14:M$87)))</f>
        <v>70</v>
      </c>
      <c r="P68" s="38">
        <f>IF(M68&lt;=5,"",RANK(N68,(N$9,N$11:N$12,N$14:N$87)))</f>
        <v>62</v>
      </c>
      <c r="Q68" s="39">
        <f t="shared" si="11"/>
        <v>66</v>
      </c>
      <c r="R68" s="66">
        <f t="shared" si="6"/>
        <v>69</v>
      </c>
      <c r="S68" s="9">
        <v>9.4531654744015037E-3</v>
      </c>
      <c r="T68" s="12">
        <v>20</v>
      </c>
      <c r="U68" s="13">
        <v>9.6478533526290402E-3</v>
      </c>
      <c r="V68" s="38">
        <f>IF(T68&lt;=5,"",RANK(T68,(T$9,T$11:T$12,T$14:T$87)))</f>
        <v>71</v>
      </c>
      <c r="W68" s="38">
        <f>IF(T68&lt;=5,"",RANK(U68,(U$9,U$11:U$12,U$14:U$87)))</f>
        <v>67</v>
      </c>
      <c r="X68" s="40">
        <f t="shared" si="9"/>
        <v>69</v>
      </c>
      <c r="Y68" s="66">
        <f t="shared" si="7"/>
        <v>73</v>
      </c>
      <c r="Z68" s="13">
        <v>1.0992733487148755E-2</v>
      </c>
      <c r="AA68" s="50">
        <v>3</v>
      </c>
      <c r="AB68" s="51">
        <v>1.4471780028943559E-3</v>
      </c>
      <c r="AC68" s="41" t="str">
        <f>IF(AA68&lt;=5,"",RANK(AA68,(AA$9,AA$11:AA$12,AA$14:AA$87)))</f>
        <v/>
      </c>
      <c r="AD68" s="41" t="str">
        <f>IF(AA68&lt;=5,"",RANK(AB68,(AB$9,AB$11:AB$12,AB$14:AB$87)))</f>
        <v/>
      </c>
      <c r="AE68" s="41" t="s">
        <v>2920</v>
      </c>
      <c r="AF68" s="69" t="str">
        <f t="shared" si="8"/>
        <v/>
      </c>
      <c r="AG68" s="51">
        <v>1.4620284193105708E-3</v>
      </c>
    </row>
    <row r="69" spans="1:33">
      <c r="A69" t="s">
        <v>158</v>
      </c>
      <c r="B69" t="s">
        <v>159</v>
      </c>
      <c r="C69" s="1">
        <v>1355</v>
      </c>
      <c r="D69" s="6">
        <v>320</v>
      </c>
      <c r="E69" s="6">
        <v>270</v>
      </c>
      <c r="F69" s="7">
        <v>0.19926199261992619</v>
      </c>
      <c r="G69" s="38">
        <f>IF(E69&lt;=5,"",RANK(E69,(E$9,E$11:E$12,E$14:E$87)))</f>
        <v>67</v>
      </c>
      <c r="H69" s="38">
        <f>IF(E69&lt;=5,"",RANK(F69,(F$9,F$11:F$12,F$14:F$87)))</f>
        <v>52</v>
      </c>
      <c r="I69" s="38">
        <f t="shared" si="10"/>
        <v>59.5</v>
      </c>
      <c r="J69" s="66">
        <f t="shared" si="5"/>
        <v>64</v>
      </c>
      <c r="K69" s="7" t="s">
        <v>197</v>
      </c>
      <c r="L69" s="8">
        <v>39</v>
      </c>
      <c r="M69" s="8">
        <v>35</v>
      </c>
      <c r="N69" s="9">
        <v>2.5830258302583026E-2</v>
      </c>
      <c r="O69" s="38">
        <f>IF(M69&lt;=5,"",RANK(M69,(M$9,M$11:M$12,M$14:M$87)))</f>
        <v>60</v>
      </c>
      <c r="P69" s="38">
        <f>IF(M69&lt;=5,"",RANK(N69,(N$9,N$11:N$12,N$14:N$87)))</f>
        <v>45</v>
      </c>
      <c r="Q69" s="39">
        <f t="shared" si="11"/>
        <v>52.5</v>
      </c>
      <c r="R69" s="66">
        <f t="shared" si="6"/>
        <v>56</v>
      </c>
      <c r="S69" s="9" t="s">
        <v>197</v>
      </c>
      <c r="T69" s="12">
        <v>21</v>
      </c>
      <c r="U69" s="13">
        <v>1.5498154981549815E-2</v>
      </c>
      <c r="V69" s="38">
        <f>IF(T69&lt;=5,"",RANK(T69,(T$9,T$11:T$12,T$14:T$87)))</f>
        <v>70</v>
      </c>
      <c r="W69" s="38">
        <f>IF(T69&lt;=5,"",RANK(U69,(U$9,U$11:U$12,U$14:U$87)))</f>
        <v>57</v>
      </c>
      <c r="X69" s="40">
        <f t="shared" si="9"/>
        <v>63.5</v>
      </c>
      <c r="Y69" s="66">
        <f t="shared" si="7"/>
        <v>67</v>
      </c>
      <c r="Z69" s="13" t="s">
        <v>197</v>
      </c>
      <c r="AA69" s="50">
        <v>2</v>
      </c>
      <c r="AB69" s="51">
        <v>1.4760147601476014E-3</v>
      </c>
      <c r="AC69" s="41" t="str">
        <f>IF(AA69&lt;=5,"",RANK(AA69,(AA$9,AA$11:AA$12,AA$14:AA$87)))</f>
        <v/>
      </c>
      <c r="AD69" s="41" t="str">
        <f>IF(AA69&lt;=5,"",RANK(AB69,(AB$9,AB$11:AB$12,AB$14:AB$87)))</f>
        <v/>
      </c>
      <c r="AE69" s="41" t="s">
        <v>2920</v>
      </c>
      <c r="AF69" s="69" t="str">
        <f t="shared" si="8"/>
        <v/>
      </c>
      <c r="AG69" s="51" t="s">
        <v>197</v>
      </c>
    </row>
    <row r="70" spans="1:33">
      <c r="A70" t="s">
        <v>160</v>
      </c>
      <c r="B70" t="s">
        <v>161</v>
      </c>
      <c r="C70" s="1">
        <v>5506</v>
      </c>
      <c r="D70" s="6">
        <v>1473</v>
      </c>
      <c r="E70" s="6">
        <v>1165</v>
      </c>
      <c r="F70" s="7">
        <v>0.21158735924446059</v>
      </c>
      <c r="G70" s="38">
        <f>IF(E70&lt;=5,"",RANK(E70,(E$9,E$11:E$12,E$14:E$87)))</f>
        <v>50</v>
      </c>
      <c r="H70" s="38">
        <f>IF(E70&lt;=5,"",RANK(F70,(F$9,F$11:F$12,F$14:F$87)))</f>
        <v>48</v>
      </c>
      <c r="I70" s="38">
        <f t="shared" si="10"/>
        <v>49</v>
      </c>
      <c r="J70" s="66">
        <f t="shared" si="5"/>
        <v>59</v>
      </c>
      <c r="K70" s="7">
        <v>0.21004112466335229</v>
      </c>
      <c r="L70" s="8">
        <v>232</v>
      </c>
      <c r="M70" s="8">
        <v>212</v>
      </c>
      <c r="N70" s="9">
        <v>3.8503450780966217E-2</v>
      </c>
      <c r="O70" s="38">
        <f>IF(M70&lt;=5,"",RANK(M70,(M$9,M$11:M$12,M$14:M$87)))</f>
        <v>38</v>
      </c>
      <c r="P70" s="38">
        <f>IF(M70&lt;=5,"",RANK(N70,(N$9,N$11:N$12,N$14:N$87)))</f>
        <v>31</v>
      </c>
      <c r="Q70" s="39">
        <f t="shared" si="11"/>
        <v>34.5</v>
      </c>
      <c r="R70" s="66">
        <f t="shared" si="6"/>
        <v>37</v>
      </c>
      <c r="S70" s="9">
        <v>3.3397330342004546E-2</v>
      </c>
      <c r="T70" s="12">
        <v>128</v>
      </c>
      <c r="U70" s="13">
        <v>2.3247366509262624E-2</v>
      </c>
      <c r="V70" s="38">
        <f>IF(T70&lt;=5,"",RANK(T70,(T$9,T$11:T$12,T$14:T$87)))</f>
        <v>50</v>
      </c>
      <c r="W70" s="38">
        <f>IF(T70&lt;=5,"",RANK(U70,(U$9,U$11:U$12,U$14:U$87)))</f>
        <v>39</v>
      </c>
      <c r="X70" s="40">
        <f t="shared" si="9"/>
        <v>44.5</v>
      </c>
      <c r="Y70" s="66">
        <f t="shared" si="7"/>
        <v>52</v>
      </c>
      <c r="Z70" s="13">
        <v>2.5922163027638355E-2</v>
      </c>
      <c r="AA70" s="16">
        <v>16</v>
      </c>
      <c r="AB70" s="17">
        <v>2.905920813657828E-3</v>
      </c>
      <c r="AC70" s="41">
        <f>IF(AA70&lt;=5,"",RANK(AA70,(AA$9,AA$11:AA$12,AA$14:AA$87)))</f>
        <v>52</v>
      </c>
      <c r="AD70" s="41">
        <f>IF(AA70&lt;=5,"",RANK(AB70,(AB$9,AB$11:AB$12,AB$14:AB$87)))</f>
        <v>56</v>
      </c>
      <c r="AE70" s="41">
        <f t="shared" si="12"/>
        <v>54</v>
      </c>
      <c r="AF70" s="69">
        <f t="shared" si="8"/>
        <v>57</v>
      </c>
      <c r="AG70" s="17">
        <v>2.6792136005000639E-3</v>
      </c>
    </row>
    <row r="71" spans="1:33">
      <c r="A71" t="s">
        <v>162</v>
      </c>
      <c r="B71" t="s">
        <v>163</v>
      </c>
      <c r="C71" s="1">
        <v>104574</v>
      </c>
      <c r="D71" s="6">
        <v>21291</v>
      </c>
      <c r="E71" s="6">
        <v>17743</v>
      </c>
      <c r="F71" s="7">
        <v>0.16966932507124141</v>
      </c>
      <c r="G71" s="38">
        <f>IF(E71&lt;=5,"",RANK(E71,(E$9,E$11:E$12,E$14:E$87)))</f>
        <v>4</v>
      </c>
      <c r="H71" s="38">
        <f>IF(E71&lt;=5,"",RANK(F71,(F$9,F$11:F$12,F$14:F$87)))</f>
        <v>63</v>
      </c>
      <c r="I71" s="38">
        <f t="shared" si="10"/>
        <v>33.5</v>
      </c>
      <c r="J71" s="66">
        <f t="shared" si="5"/>
        <v>34</v>
      </c>
      <c r="K71" s="7">
        <v>0.18675637506179321</v>
      </c>
      <c r="L71" s="8">
        <v>6209</v>
      </c>
      <c r="M71" s="8">
        <v>5740</v>
      </c>
      <c r="N71" s="9">
        <v>5.4889360644137165E-2</v>
      </c>
      <c r="O71" s="38">
        <f>IF(M71&lt;=5,"",RANK(M71,(M$9,M$11:M$12,M$14:M$87)))</f>
        <v>2</v>
      </c>
      <c r="P71" s="38">
        <f>IF(M71&lt;=5,"",RANK(N71,(N$9,N$11:N$12,N$14:N$87)))</f>
        <v>13</v>
      </c>
      <c r="Q71" s="39">
        <f t="shared" si="11"/>
        <v>7.5</v>
      </c>
      <c r="R71" s="66">
        <f t="shared" si="6"/>
        <v>4</v>
      </c>
      <c r="S71" s="9">
        <v>5.2686190208748145E-2</v>
      </c>
      <c r="T71" s="12">
        <v>1543</v>
      </c>
      <c r="U71" s="13">
        <v>1.4755101650505862E-2</v>
      </c>
      <c r="V71" s="38">
        <f>IF(T71&lt;=5,"",RANK(T71,(T$9,T$11:T$12,T$14:T$87)))</f>
        <v>7</v>
      </c>
      <c r="W71" s="38">
        <f>IF(T71&lt;=5,"",RANK(U71,(U$9,U$11:U$12,U$14:U$87)))</f>
        <v>61</v>
      </c>
      <c r="X71" s="40">
        <f t="shared" si="9"/>
        <v>34</v>
      </c>
      <c r="Y71" s="66">
        <f t="shared" si="7"/>
        <v>35</v>
      </c>
      <c r="Z71" s="13">
        <v>2.1360953051853107E-2</v>
      </c>
      <c r="AA71" s="16">
        <v>201</v>
      </c>
      <c r="AB71" s="17">
        <v>1.9220838831832004E-3</v>
      </c>
      <c r="AC71" s="41">
        <f>IF(AA71&lt;=5,"",RANK(AA71,(AA$9,AA$11:AA$12,AA$14:AA$87)))</f>
        <v>10</v>
      </c>
      <c r="AD71" s="41">
        <f>IF(AA71&lt;=5,"",RANK(AB71,(AB$9,AB$11:AB$12,AB$14:AB$87)))</f>
        <v>67</v>
      </c>
      <c r="AE71" s="41">
        <f t="shared" si="12"/>
        <v>38.5</v>
      </c>
      <c r="AF71" s="69">
        <f t="shared" si="8"/>
        <v>40</v>
      </c>
      <c r="AG71" s="17">
        <v>2.1721882522521487E-3</v>
      </c>
    </row>
    <row r="72" spans="1:33">
      <c r="A72" t="s">
        <v>164</v>
      </c>
      <c r="B72" t="s">
        <v>165</v>
      </c>
      <c r="C72" s="1">
        <v>2197</v>
      </c>
      <c r="D72" s="6">
        <v>483</v>
      </c>
      <c r="E72" s="6">
        <v>384</v>
      </c>
      <c r="F72" s="7">
        <v>0.17478379608557124</v>
      </c>
      <c r="G72" s="38">
        <f>IF(E72&lt;=5,"",RANK(E72,(E$9,E$11:E$12,E$14:E$87)))</f>
        <v>62</v>
      </c>
      <c r="H72" s="38">
        <f>IF(E72&lt;=5,"",RANK(F72,(F$9,F$11:F$12,F$14:F$87)))</f>
        <v>61</v>
      </c>
      <c r="I72" s="38">
        <f t="shared" si="10"/>
        <v>61.5</v>
      </c>
      <c r="J72" s="66">
        <f t="shared" ref="J72:J87" si="13">IF(E72&lt;=5,"",COUNTIF(E$7:E$87,"&gt;5")+1-RANK(I72,I$7:I$87))</f>
        <v>66</v>
      </c>
      <c r="K72" s="7">
        <v>0.16076072230255745</v>
      </c>
      <c r="L72" s="8">
        <v>14</v>
      </c>
      <c r="M72" s="8">
        <v>14</v>
      </c>
      <c r="N72" s="9">
        <v>6.3723258989531175E-3</v>
      </c>
      <c r="O72" s="38">
        <f>IF(M72&lt;=5,"",RANK(M72,(M$9,M$11:M$12,M$14:M$87)))</f>
        <v>74</v>
      </c>
      <c r="P72" s="38">
        <f>IF(M72&lt;=5,"",RANK(N72,(N$9,N$11:N$12,N$14:N$87)))</f>
        <v>70</v>
      </c>
      <c r="Q72" s="39">
        <f t="shared" si="11"/>
        <v>72</v>
      </c>
      <c r="R72" s="66">
        <f t="shared" ref="R72:R87" si="14">IF(M72&lt;=5,"",COUNTIF(M$7:M$87,"&gt;5")+1-RANK(Q72,Q$7:Q$87))</f>
        <v>76</v>
      </c>
      <c r="S72" s="9">
        <v>6.9461635603918145E-3</v>
      </c>
      <c r="T72" s="12">
        <v>23</v>
      </c>
      <c r="U72" s="13">
        <v>1.0468821119708694E-2</v>
      </c>
      <c r="V72" s="38">
        <f>IF(T72&lt;=5,"",RANK(T72,(T$9,T$11:T$12,T$14:T$87)))</f>
        <v>66</v>
      </c>
      <c r="W72" s="38">
        <f>IF(T72&lt;=5,"",RANK(U72,(U$9,U$11:U$12,U$14:U$87)))</f>
        <v>65</v>
      </c>
      <c r="X72" s="40">
        <f t="shared" si="9"/>
        <v>65.5</v>
      </c>
      <c r="Y72" s="66">
        <f t="shared" ref="Y72:Y87" si="15">IF(T72&lt;=5,"",COUNTIF(T$7:T$87,"&gt;5")+1-RANK(X72,X$7:X$87))</f>
        <v>69</v>
      </c>
      <c r="Z72" s="13">
        <v>1.0883803767905764E-2</v>
      </c>
      <c r="AA72" s="50">
        <v>5</v>
      </c>
      <c r="AB72" s="51">
        <v>2.2758306781975419E-3</v>
      </c>
      <c r="AC72" s="41" t="str">
        <f>IF(AA72&lt;=5,"",RANK(AA72,(AA$9,AA$11:AA$12,AA$14:AA$87)))</f>
        <v/>
      </c>
      <c r="AD72" s="41" t="str">
        <f>IF(AA72&lt;=5,"",RANK(AB72,(AB$9,AB$11:AB$12,AB$14:AB$87)))</f>
        <v/>
      </c>
      <c r="AE72" s="41" t="s">
        <v>2920</v>
      </c>
      <c r="AF72" s="69" t="str">
        <f t="shared" ref="AF72:AF87" si="16">IF(AA72&lt;=5,"",COUNTIF(AA$7:AA$87,"&gt;5")+1-RANK(AE72,AE$7:AE$87))</f>
        <v/>
      </c>
      <c r="AG72" s="51">
        <v>1.8029442807287646E-3</v>
      </c>
    </row>
    <row r="73" spans="1:33">
      <c r="A73" t="s">
        <v>166</v>
      </c>
      <c r="B73" t="s">
        <v>167</v>
      </c>
      <c r="C73" s="1">
        <v>6901</v>
      </c>
      <c r="D73" s="6">
        <v>2260</v>
      </c>
      <c r="E73" s="6">
        <v>1688</v>
      </c>
      <c r="F73" s="7">
        <v>0.2446022315606434</v>
      </c>
      <c r="G73" s="38">
        <f>IF(E73&lt;=5,"",RANK(E73,(E$9,E$11:E$12,E$14:E$87)))</f>
        <v>42</v>
      </c>
      <c r="H73" s="38">
        <f>IF(E73&lt;=5,"",RANK(F73,(F$9,F$11:F$12,F$14:F$87)))</f>
        <v>38</v>
      </c>
      <c r="I73" s="38">
        <f t="shared" si="10"/>
        <v>40</v>
      </c>
      <c r="J73" s="66">
        <f t="shared" si="13"/>
        <v>47</v>
      </c>
      <c r="K73" s="7">
        <v>0.3189161954184116</v>
      </c>
      <c r="L73" s="8">
        <v>286</v>
      </c>
      <c r="M73" s="8">
        <v>262</v>
      </c>
      <c r="N73" s="9">
        <v>3.7965512244602234E-2</v>
      </c>
      <c r="O73" s="38">
        <f>IF(M73&lt;=5,"",RANK(M73,(M$9,M$11:M$12,M$14:M$87)))</f>
        <v>34</v>
      </c>
      <c r="P73" s="38">
        <f>IF(M73&lt;=5,"",RANK(N73,(N$9,N$11:N$12,N$14:N$87)))</f>
        <v>34</v>
      </c>
      <c r="Q73" s="39">
        <f t="shared" si="11"/>
        <v>34</v>
      </c>
      <c r="R73" s="66">
        <f t="shared" si="14"/>
        <v>36</v>
      </c>
      <c r="S73" s="9">
        <v>4.1614968687001798E-2</v>
      </c>
      <c r="T73" s="12">
        <v>208</v>
      </c>
      <c r="U73" s="13">
        <v>3.01405593392262E-2</v>
      </c>
      <c r="V73" s="38">
        <f>IF(T73&lt;=5,"",RANK(T73,(T$9,T$11:T$12,T$14:T$87)))</f>
        <v>35</v>
      </c>
      <c r="W73" s="38">
        <f>IF(T73&lt;=5,"",RANK(U73,(U$9,U$11:U$12,U$14:U$87)))</f>
        <v>27</v>
      </c>
      <c r="X73" s="40">
        <f t="shared" si="9"/>
        <v>31</v>
      </c>
      <c r="Y73" s="66">
        <f t="shared" si="15"/>
        <v>30</v>
      </c>
      <c r="Z73" s="13">
        <v>4.4682610750059401E-2</v>
      </c>
      <c r="AA73" s="16">
        <v>38</v>
      </c>
      <c r="AB73" s="17">
        <v>5.5064483408201713E-3</v>
      </c>
      <c r="AC73" s="41">
        <f>IF(AA73&lt;=5,"",RANK(AA73,(AA$9,AA$11:AA$12,AA$14:AA$87)))</f>
        <v>39</v>
      </c>
      <c r="AD73" s="41">
        <f>IF(AA73&lt;=5,"",RANK(AB73,(AB$9,AB$11:AB$12,AB$14:AB$87)))</f>
        <v>29</v>
      </c>
      <c r="AE73" s="41">
        <f t="shared" si="12"/>
        <v>34</v>
      </c>
      <c r="AF73" s="69">
        <f t="shared" si="16"/>
        <v>34</v>
      </c>
      <c r="AG73" s="17">
        <v>9.2517683744509551E-3</v>
      </c>
    </row>
    <row r="74" spans="1:33">
      <c r="A74" t="s">
        <v>168</v>
      </c>
      <c r="B74" t="s">
        <v>169</v>
      </c>
      <c r="C74" s="1">
        <v>25646</v>
      </c>
      <c r="D74" s="6">
        <v>7864</v>
      </c>
      <c r="E74" s="6">
        <v>5877</v>
      </c>
      <c r="F74" s="7">
        <v>0.22915854324261092</v>
      </c>
      <c r="G74" s="38">
        <f>IF(E74&lt;=5,"",RANK(E74,(E$9,E$11:E$12,E$14:E$87)))</f>
        <v>16</v>
      </c>
      <c r="H74" s="38">
        <f>IF(E74&lt;=5,"",RANK(F74,(F$9,F$11:F$12,F$14:F$87)))</f>
        <v>43</v>
      </c>
      <c r="I74" s="38">
        <f t="shared" ref="I74:I87" si="17">IF(E74&lt;=5,"",AVERAGE(G74:H74))</f>
        <v>29.5</v>
      </c>
      <c r="J74" s="66">
        <f t="shared" si="13"/>
        <v>25</v>
      </c>
      <c r="K74" s="7">
        <v>0.23294724365468369</v>
      </c>
      <c r="L74" s="8">
        <v>1428</v>
      </c>
      <c r="M74" s="8">
        <v>1294</v>
      </c>
      <c r="N74" s="9">
        <v>5.0456211494969976E-2</v>
      </c>
      <c r="O74" s="38">
        <f>IF(M74&lt;=5,"",RANK(M74,(M$9,M$11:M$12,M$14:M$87)))</f>
        <v>12</v>
      </c>
      <c r="P74" s="38">
        <f>IF(M74&lt;=5,"",RANK(N74,(N$9,N$11:N$12,N$14:N$87)))</f>
        <v>15</v>
      </c>
      <c r="Q74" s="39">
        <f t="shared" ref="Q74:Q87" si="18">IF(M74&lt;=5,"",AVERAGE(O74:P74))</f>
        <v>13.5</v>
      </c>
      <c r="R74" s="66">
        <f t="shared" si="14"/>
        <v>8</v>
      </c>
      <c r="S74" s="9">
        <v>5.1232861128460663E-2</v>
      </c>
      <c r="T74" s="12">
        <v>797</v>
      </c>
      <c r="U74" s="13">
        <v>3.1076971067612882E-2</v>
      </c>
      <c r="V74" s="38">
        <f>IF(T74&lt;=5,"",RANK(T74,(T$9,T$11:T$12,T$14:T$87)))</f>
        <v>13</v>
      </c>
      <c r="W74" s="38">
        <f>IF(T74&lt;=5,"",RANK(U74,(U$9,U$11:U$12,U$14:U$87)))</f>
        <v>24</v>
      </c>
      <c r="X74" s="40">
        <f t="shared" ref="X74:X87" si="19">IF(T74&lt;=5,"",AVERAGE(V74:W74))</f>
        <v>18.5</v>
      </c>
      <c r="Y74" s="66">
        <f t="shared" si="15"/>
        <v>8</v>
      </c>
      <c r="Z74" s="13">
        <v>3.161975826732584E-2</v>
      </c>
      <c r="AA74" s="16">
        <v>120</v>
      </c>
      <c r="AB74" s="17">
        <v>4.6790922561023166E-3</v>
      </c>
      <c r="AC74" s="41">
        <f>IF(AA74&lt;=5,"",RANK(AA74,(AA$9,AA$11:AA$12,AA$14:AA$87)))</f>
        <v>19</v>
      </c>
      <c r="AD74" s="41">
        <f>IF(AA74&lt;=5,"",RANK(AB74,(AB$9,AB$11:AB$12,AB$14:AB$87)))</f>
        <v>36</v>
      </c>
      <c r="AE74" s="41">
        <f t="shared" ref="AE74:AE87" si="20">IF(AA74&lt;=5,"",AVERAGE(AC74:AD74))</f>
        <v>27.5</v>
      </c>
      <c r="AF74" s="69">
        <f t="shared" si="16"/>
        <v>25</v>
      </c>
      <c r="AG74" s="17">
        <v>4.8714903193660068E-3</v>
      </c>
    </row>
    <row r="75" spans="1:33">
      <c r="A75" t="s">
        <v>170</v>
      </c>
      <c r="B75" t="s">
        <v>171</v>
      </c>
      <c r="C75" s="1">
        <v>18217</v>
      </c>
      <c r="D75" s="6">
        <v>6547</v>
      </c>
      <c r="E75" s="6">
        <v>4497</v>
      </c>
      <c r="F75" s="7">
        <v>0.2468573310643904</v>
      </c>
      <c r="G75" s="38">
        <f>IF(E75&lt;=5,"",RANK(E75,(E$9,E$11:E$12,E$14:E$87)))</f>
        <v>21</v>
      </c>
      <c r="H75" s="38">
        <f>IF(E75&lt;=5,"",RANK(F75,(F$9,F$11:F$12,F$14:F$87)))</f>
        <v>37</v>
      </c>
      <c r="I75" s="38">
        <f t="shared" si="17"/>
        <v>29</v>
      </c>
      <c r="J75" s="66">
        <f t="shared" si="13"/>
        <v>22</v>
      </c>
      <c r="K75" s="7">
        <v>0.23748044078316105</v>
      </c>
      <c r="L75" s="8">
        <v>484</v>
      </c>
      <c r="M75" s="8">
        <v>429</v>
      </c>
      <c r="N75" s="9">
        <v>2.3549431849371465E-2</v>
      </c>
      <c r="O75" s="38">
        <f>IF(M75&lt;=5,"",RANK(M75,(M$9,M$11:M$12,M$14:M$87)))</f>
        <v>26</v>
      </c>
      <c r="P75" s="38">
        <f>IF(M75&lt;=5,"",RANK(N75,(N$9,N$11:N$12,N$14:N$87)))</f>
        <v>46</v>
      </c>
      <c r="Q75" s="39">
        <f t="shared" si="18"/>
        <v>36</v>
      </c>
      <c r="R75" s="66">
        <f t="shared" si="14"/>
        <v>38</v>
      </c>
      <c r="S75" s="9">
        <v>2.5314072735629647E-2</v>
      </c>
      <c r="T75" s="12">
        <v>451</v>
      </c>
      <c r="U75" s="13">
        <v>2.4757095021134105E-2</v>
      </c>
      <c r="V75" s="38">
        <f>IF(T75&lt;=5,"",RANK(T75,(T$9,T$11:T$12,T$14:T$87)))</f>
        <v>19</v>
      </c>
      <c r="W75" s="38">
        <f>IF(T75&lt;=5,"",RANK(U75,(U$9,U$11:U$12,U$14:U$87)))</f>
        <v>36</v>
      </c>
      <c r="X75" s="40">
        <f t="shared" si="19"/>
        <v>27.5</v>
      </c>
      <c r="Y75" s="66">
        <f t="shared" si="15"/>
        <v>23</v>
      </c>
      <c r="Z75" s="13">
        <v>2.4613106201780359E-2</v>
      </c>
      <c r="AA75" s="16">
        <v>180</v>
      </c>
      <c r="AB75" s="17">
        <v>9.8808804962397766E-3</v>
      </c>
      <c r="AC75" s="41">
        <f>IF(AA75&lt;=5,"",RANK(AA75,(AA$9,AA$11:AA$12,AA$14:AA$87)))</f>
        <v>13</v>
      </c>
      <c r="AD75" s="41">
        <f>IF(AA75&lt;=5,"",RANK(AB75,(AB$9,AB$11:AB$12,AB$14:AB$87)))</f>
        <v>7</v>
      </c>
      <c r="AE75" s="41">
        <f t="shared" si="20"/>
        <v>10</v>
      </c>
      <c r="AF75" s="69">
        <f t="shared" si="16"/>
        <v>5</v>
      </c>
      <c r="AG75" s="17">
        <v>9.3282989051165222E-3</v>
      </c>
    </row>
    <row r="76" spans="1:33">
      <c r="A76" t="s">
        <v>172</v>
      </c>
      <c r="B76" t="s">
        <v>173</v>
      </c>
      <c r="C76" s="1">
        <v>151182</v>
      </c>
      <c r="D76" s="6">
        <v>16331</v>
      </c>
      <c r="E76" s="6">
        <v>11491</v>
      </c>
      <c r="F76" s="7">
        <v>7.6007725787461469E-2</v>
      </c>
      <c r="G76" s="38">
        <f>IF(E76&lt;=5,"",RANK(E76,(E$9,E$11:E$12,E$14:E$87)))</f>
        <v>10</v>
      </c>
      <c r="H76" s="38">
        <f>IF(E76&lt;=5,"",RANK(F76,(F$9,F$11:F$12,F$14:F$87)))</f>
        <v>71</v>
      </c>
      <c r="I76" s="38">
        <f t="shared" si="17"/>
        <v>40.5</v>
      </c>
      <c r="J76" s="66">
        <f t="shared" si="13"/>
        <v>49</v>
      </c>
      <c r="K76" s="7">
        <v>7.5042437966084258E-2</v>
      </c>
      <c r="L76" s="8">
        <v>1136</v>
      </c>
      <c r="M76" s="8">
        <v>1035</v>
      </c>
      <c r="N76" s="9">
        <v>6.8460531015597098E-3</v>
      </c>
      <c r="O76" s="38">
        <f>IF(M76&lt;=5,"",RANK(M76,(M$9,M$11:M$12,M$14:M$87)))</f>
        <v>13</v>
      </c>
      <c r="P76" s="38">
        <f>IF(M76&lt;=5,"",RANK(N76,(N$9,N$11:N$12,N$14:N$87)))</f>
        <v>66</v>
      </c>
      <c r="Q76" s="39">
        <f t="shared" si="18"/>
        <v>39.5</v>
      </c>
      <c r="R76" s="66">
        <f t="shared" si="14"/>
        <v>40</v>
      </c>
      <c r="S76" s="9">
        <v>7.5030456408172524E-3</v>
      </c>
      <c r="T76" s="12">
        <v>1056</v>
      </c>
      <c r="U76" s="13">
        <v>6.9849585268087471E-3</v>
      </c>
      <c r="V76" s="38">
        <f>IF(T76&lt;=5,"",RANK(T76,(T$9,T$11:T$12,T$14:T$87)))</f>
        <v>10</v>
      </c>
      <c r="W76" s="38">
        <f>IF(T76&lt;=5,"",RANK(U76,(U$9,U$11:U$12,U$14:U$87)))</f>
        <v>70</v>
      </c>
      <c r="X76" s="40">
        <f t="shared" si="19"/>
        <v>40</v>
      </c>
      <c r="Y76" s="66">
        <f t="shared" si="15"/>
        <v>46</v>
      </c>
      <c r="Z76" s="13">
        <v>5.6429238577011612E-3</v>
      </c>
      <c r="AA76" s="16">
        <v>375</v>
      </c>
      <c r="AB76" s="17">
        <v>2.4804540223042426E-3</v>
      </c>
      <c r="AC76" s="41">
        <f>IF(AA76&lt;=5,"",RANK(AA76,(AA$9,AA$11:AA$12,AA$14:AA$87)))</f>
        <v>5</v>
      </c>
      <c r="AD76" s="41">
        <f>IF(AA76&lt;=5,"",RANK(AB76,(AB$9,AB$11:AB$12,AB$14:AB$87)))</f>
        <v>62</v>
      </c>
      <c r="AE76" s="41">
        <f t="shared" si="20"/>
        <v>33.5</v>
      </c>
      <c r="AF76" s="69">
        <f t="shared" si="16"/>
        <v>33</v>
      </c>
      <c r="AG76" s="17">
        <v>2.4692768924567429E-3</v>
      </c>
    </row>
    <row r="77" spans="1:33">
      <c r="A77" t="s">
        <v>174</v>
      </c>
      <c r="B77" t="s">
        <v>175</v>
      </c>
      <c r="C77" s="1">
        <v>97241</v>
      </c>
      <c r="D77" s="6">
        <v>9355</v>
      </c>
      <c r="E77" s="6">
        <v>7070</v>
      </c>
      <c r="F77" s="7">
        <v>7.2705957363663476E-2</v>
      </c>
      <c r="G77" s="38">
        <f>IF(E77&lt;=5,"",RANK(E77,(E$9,E$11:E$12,E$14:E$87)))</f>
        <v>13</v>
      </c>
      <c r="H77" s="38">
        <f>IF(E77&lt;=5,"",RANK(F77,(F$9,F$11:F$12,F$14:F$87)))</f>
        <v>73</v>
      </c>
      <c r="I77" s="38">
        <f t="shared" si="17"/>
        <v>43</v>
      </c>
      <c r="J77" s="66">
        <f t="shared" si="13"/>
        <v>53</v>
      </c>
      <c r="K77" s="7">
        <v>6.6538246306879212E-2</v>
      </c>
      <c r="L77" s="8">
        <v>643</v>
      </c>
      <c r="M77" s="8">
        <v>608</v>
      </c>
      <c r="N77" s="9">
        <v>6.2525066587139173E-3</v>
      </c>
      <c r="O77" s="38">
        <f>IF(M77&lt;=5,"",RANK(M77,(M$9,M$11:M$12,M$14:M$87)))</f>
        <v>20</v>
      </c>
      <c r="P77" s="38">
        <f>IF(M77&lt;=5,"",RANK(N77,(N$9,N$11:N$12,N$14:N$87)))</f>
        <v>71</v>
      </c>
      <c r="Q77" s="39">
        <f t="shared" si="18"/>
        <v>45.5</v>
      </c>
      <c r="R77" s="66">
        <f t="shared" si="14"/>
        <v>46</v>
      </c>
      <c r="S77" s="9">
        <v>6.8640431512917172E-3</v>
      </c>
      <c r="T77" s="12">
        <v>632</v>
      </c>
      <c r="U77" s="13">
        <v>6.4993161320842036E-3</v>
      </c>
      <c r="V77" s="38">
        <f>IF(T77&lt;=5,"",RANK(T77,(T$9,T$11:T$12,T$14:T$87)))</f>
        <v>15</v>
      </c>
      <c r="W77" s="38">
        <f>IF(T77&lt;=5,"",RANK(U77,(U$9,U$11:U$12,U$14:U$87)))</f>
        <v>71</v>
      </c>
      <c r="X77" s="40">
        <f t="shared" si="19"/>
        <v>43</v>
      </c>
      <c r="Y77" s="66">
        <f t="shared" si="15"/>
        <v>48</v>
      </c>
      <c r="Z77" s="13">
        <v>5.334643014687483E-3</v>
      </c>
      <c r="AA77" s="16">
        <v>114</v>
      </c>
      <c r="AB77" s="17">
        <v>1.1723449985088594E-3</v>
      </c>
      <c r="AC77" s="41">
        <f>IF(AA77&lt;=5,"",RANK(AA77,(AA$9,AA$11:AA$12,AA$14:AA$87)))</f>
        <v>20</v>
      </c>
      <c r="AD77" s="41">
        <f>IF(AA77&lt;=5,"",RANK(AB77,(AB$9,AB$11:AB$12,AB$14:AB$87)))</f>
        <v>72</v>
      </c>
      <c r="AE77" s="41">
        <f t="shared" si="20"/>
        <v>46</v>
      </c>
      <c r="AF77" s="69">
        <f t="shared" si="16"/>
        <v>50</v>
      </c>
      <c r="AG77" s="17">
        <v>1.0033128689914828E-3</v>
      </c>
    </row>
    <row r="78" spans="1:33">
      <c r="A78" t="s">
        <v>176</v>
      </c>
      <c r="B78" t="s">
        <v>177</v>
      </c>
      <c r="C78" s="1">
        <v>91264</v>
      </c>
      <c r="D78" s="6">
        <v>18880</v>
      </c>
      <c r="E78" s="6">
        <v>13884</v>
      </c>
      <c r="F78" s="7">
        <v>0.15213008415147264</v>
      </c>
      <c r="G78" s="38">
        <f>IF(E78&lt;=5,"",RANK(E78,(E$9,E$11:E$12,E$14:E$87)))</f>
        <v>7</v>
      </c>
      <c r="H78" s="38">
        <f>IF(E78&lt;=5,"",RANK(F78,(F$9,F$11:F$12,F$14:F$87)))</f>
        <v>65</v>
      </c>
      <c r="I78" s="38">
        <f t="shared" si="17"/>
        <v>36</v>
      </c>
      <c r="J78" s="66">
        <f t="shared" si="13"/>
        <v>41</v>
      </c>
      <c r="K78" s="7">
        <v>0.12965458884052669</v>
      </c>
      <c r="L78" s="8">
        <v>1812</v>
      </c>
      <c r="M78" s="8">
        <v>1640</v>
      </c>
      <c r="N78" s="9">
        <v>1.7969845722300141E-2</v>
      </c>
      <c r="O78" s="38">
        <f>IF(M78&lt;=5,"",RANK(M78,(M$9,M$11:M$12,M$14:M$87)))</f>
        <v>11</v>
      </c>
      <c r="P78" s="38">
        <f>IF(M78&lt;=5,"",RANK(N78,(N$9,N$11:N$12,N$14:N$87)))</f>
        <v>51</v>
      </c>
      <c r="Q78" s="39">
        <f t="shared" si="18"/>
        <v>31</v>
      </c>
      <c r="R78" s="66">
        <f t="shared" si="14"/>
        <v>30</v>
      </c>
      <c r="S78" s="9">
        <v>1.675218302123296E-2</v>
      </c>
      <c r="T78" s="12">
        <v>1356</v>
      </c>
      <c r="U78" s="13">
        <v>1.4857994389901824E-2</v>
      </c>
      <c r="V78" s="38">
        <f>IF(T78&lt;=5,"",RANK(T78,(T$9,T$11:T$12,T$14:T$87)))</f>
        <v>8</v>
      </c>
      <c r="W78" s="38">
        <f>IF(T78&lt;=5,"",RANK(U78,(U$9,U$11:U$12,U$14:U$87)))</f>
        <v>59</v>
      </c>
      <c r="X78" s="40">
        <f t="shared" si="19"/>
        <v>33.5</v>
      </c>
      <c r="Y78" s="66">
        <f t="shared" si="15"/>
        <v>34</v>
      </c>
      <c r="Z78" s="13">
        <v>1.2220447890642566E-2</v>
      </c>
      <c r="AA78" s="16">
        <v>265</v>
      </c>
      <c r="AB78" s="17">
        <v>2.9036640953716691E-3</v>
      </c>
      <c r="AC78" s="41">
        <f>IF(AA78&lt;=5,"",RANK(AA78,(AA$9,AA$11:AA$12,AA$14:AA$87)))</f>
        <v>8</v>
      </c>
      <c r="AD78" s="41">
        <f>IF(AA78&lt;=5,"",RANK(AB78,(AB$9,AB$11:AB$12,AB$14:AB$87)))</f>
        <v>57</v>
      </c>
      <c r="AE78" s="41">
        <f t="shared" si="20"/>
        <v>32.5</v>
      </c>
      <c r="AF78" s="69">
        <f t="shared" si="16"/>
        <v>31</v>
      </c>
      <c r="AG78" s="17">
        <v>2.3845068047179891E-3</v>
      </c>
    </row>
    <row r="79" spans="1:33">
      <c r="A79" t="s">
        <v>178</v>
      </c>
      <c r="B79" t="s">
        <v>179</v>
      </c>
      <c r="C79" s="1">
        <v>54705</v>
      </c>
      <c r="D79" s="6">
        <v>23354</v>
      </c>
      <c r="E79" s="6">
        <v>16033</v>
      </c>
      <c r="F79" s="7">
        <v>0.2930810712000731</v>
      </c>
      <c r="G79" s="38">
        <f>IF(E79&lt;=5,"",RANK(E79,(E$9,E$11:E$12,E$14:E$87)))</f>
        <v>6</v>
      </c>
      <c r="H79" s="38">
        <f>IF(E79&lt;=5,"",RANK(F79,(F$9,F$11:F$12,F$14:F$87)))</f>
        <v>16</v>
      </c>
      <c r="I79" s="38">
        <f t="shared" si="17"/>
        <v>11</v>
      </c>
      <c r="J79" s="66">
        <f t="shared" si="13"/>
        <v>4</v>
      </c>
      <c r="K79" s="7">
        <v>0.26956104839397355</v>
      </c>
      <c r="L79" s="8">
        <v>3149</v>
      </c>
      <c r="M79" s="8">
        <v>2773</v>
      </c>
      <c r="N79" s="9">
        <v>5.0690064893519786E-2</v>
      </c>
      <c r="O79" s="38">
        <f>IF(M79&lt;=5,"",RANK(M79,(M$9,M$11:M$12,M$14:M$87)))</f>
        <v>6</v>
      </c>
      <c r="P79" s="38">
        <f>IF(M79&lt;=5,"",RANK(N79,(N$9,N$11:N$12,N$14:N$87)))</f>
        <v>14</v>
      </c>
      <c r="Q79" s="39">
        <f t="shared" si="18"/>
        <v>10</v>
      </c>
      <c r="R79" s="66">
        <f t="shared" si="14"/>
        <v>6</v>
      </c>
      <c r="S79" s="9">
        <v>4.5211596905347054E-2</v>
      </c>
      <c r="T79" s="12">
        <v>1885</v>
      </c>
      <c r="U79" s="13">
        <v>3.4457545014166896E-2</v>
      </c>
      <c r="V79" s="38">
        <f>IF(T79&lt;=5,"",RANK(T79,(T$9,T$11:T$12,T$14:T$87)))</f>
        <v>5</v>
      </c>
      <c r="W79" s="38">
        <f>IF(T79&lt;=5,"",RANK(U79,(U$9,U$11:U$12,U$14:U$87)))</f>
        <v>10</v>
      </c>
      <c r="X79" s="40">
        <f t="shared" si="19"/>
        <v>7.5</v>
      </c>
      <c r="Y79" s="66">
        <f t="shared" si="15"/>
        <v>3</v>
      </c>
      <c r="Z79" s="13">
        <v>2.9533306093353993E-2</v>
      </c>
      <c r="AA79" s="16">
        <v>507</v>
      </c>
      <c r="AB79" s="17">
        <v>9.2678914176035094E-3</v>
      </c>
      <c r="AC79" s="41">
        <f>IF(AA79&lt;=5,"",RANK(AA79,(AA$9,AA$11:AA$12,AA$14:AA$87)))</f>
        <v>2</v>
      </c>
      <c r="AD79" s="41">
        <f>IF(AA79&lt;=5,"",RANK(AB79,(AB$9,AB$11:AB$12,AB$14:AB$87)))</f>
        <v>11</v>
      </c>
      <c r="AE79" s="41">
        <f t="shared" si="20"/>
        <v>6.5</v>
      </c>
      <c r="AF79" s="69">
        <f t="shared" si="16"/>
        <v>2</v>
      </c>
      <c r="AG79" s="17">
        <v>8.0334756740574748E-3</v>
      </c>
    </row>
    <row r="80" spans="1:33">
      <c r="A80" t="s">
        <v>180</v>
      </c>
      <c r="B80" t="s">
        <v>181</v>
      </c>
      <c r="C80" s="1">
        <v>81733</v>
      </c>
      <c r="D80" s="6">
        <v>26440</v>
      </c>
      <c r="E80" s="6">
        <v>17361</v>
      </c>
      <c r="F80" s="7">
        <v>0.21241114360172758</v>
      </c>
      <c r="G80" s="38">
        <f>IF(E80&lt;=5,"",RANK(E80,(E$9,E$11:E$12,E$14:E$87)))</f>
        <v>5</v>
      </c>
      <c r="H80" s="38">
        <f>IF(E80&lt;=5,"",RANK(F80,(F$9,F$11:F$12,F$14:F$87)))</f>
        <v>47</v>
      </c>
      <c r="I80" s="38">
        <f t="shared" si="17"/>
        <v>26</v>
      </c>
      <c r="J80" s="66">
        <f t="shared" si="13"/>
        <v>17</v>
      </c>
      <c r="K80" s="7">
        <v>0.25821177774606396</v>
      </c>
      <c r="L80" s="8">
        <v>2988</v>
      </c>
      <c r="M80" s="8">
        <v>2650</v>
      </c>
      <c r="N80" s="9">
        <v>3.2422644464292272E-2</v>
      </c>
      <c r="O80" s="38">
        <f>IF(M80&lt;=5,"",RANK(M80,(M$9,M$11:M$12,M$14:M$87)))</f>
        <v>7</v>
      </c>
      <c r="P80" s="38">
        <f>IF(M80&lt;=5,"",RANK(N80,(N$9,N$11:N$12,N$14:N$87)))</f>
        <v>38</v>
      </c>
      <c r="Q80" s="39">
        <f t="shared" si="18"/>
        <v>22.5</v>
      </c>
      <c r="R80" s="66">
        <f t="shared" si="14"/>
        <v>22</v>
      </c>
      <c r="S80" s="9">
        <v>4.1423537021396971E-2</v>
      </c>
      <c r="T80" s="12">
        <v>1965</v>
      </c>
      <c r="U80" s="13">
        <v>2.4041696744277096E-2</v>
      </c>
      <c r="V80" s="38">
        <f>IF(T80&lt;=5,"",RANK(T80,(T$9,T$11:T$12,T$14:T$87)))</f>
        <v>4</v>
      </c>
      <c r="W80" s="38">
        <f>IF(T80&lt;=5,"",RANK(U80,(U$9,U$11:U$12,U$14:U$87)))</f>
        <v>37</v>
      </c>
      <c r="X80" s="40">
        <f t="shared" si="19"/>
        <v>20.5</v>
      </c>
      <c r="Y80" s="66">
        <f t="shared" si="15"/>
        <v>13</v>
      </c>
      <c r="Z80" s="13">
        <v>2.261011062261609E-2</v>
      </c>
      <c r="AA80" s="16">
        <v>778</v>
      </c>
      <c r="AB80" s="17">
        <v>9.5187990163092019E-3</v>
      </c>
      <c r="AC80" s="41">
        <f>IF(AA80&lt;=5,"",RANK(AA80,(AA$9,AA$11:AA$12,AA$14:AA$87)))</f>
        <v>1</v>
      </c>
      <c r="AD80" s="41">
        <f>IF(AA80&lt;=5,"",RANK(AB80,(AB$9,AB$11:AB$12,AB$14:AB$87)))</f>
        <v>10</v>
      </c>
      <c r="AE80" s="41">
        <f t="shared" si="20"/>
        <v>5.5</v>
      </c>
      <c r="AF80" s="69">
        <f t="shared" si="16"/>
        <v>1</v>
      </c>
      <c r="AG80" s="17">
        <v>1.4010651523473272E-2</v>
      </c>
    </row>
    <row r="81" spans="1:33">
      <c r="A81" t="s">
        <v>182</v>
      </c>
      <c r="B81" t="s">
        <v>183</v>
      </c>
      <c r="C81" s="1">
        <v>6020</v>
      </c>
      <c r="D81" s="6">
        <v>440</v>
      </c>
      <c r="E81" s="6">
        <v>359</v>
      </c>
      <c r="F81" s="7">
        <v>5.9634551495016612E-2</v>
      </c>
      <c r="G81" s="38">
        <f>IF(E81&lt;=5,"",RANK(E81,(E$9,E$11:E$12,E$14:E$87)))</f>
        <v>63</v>
      </c>
      <c r="H81" s="38">
        <f>IF(E81&lt;=5,"",RANK(F81,(F$9,F$11:F$12,F$14:F$87)))</f>
        <v>75</v>
      </c>
      <c r="I81" s="38">
        <f t="shared" si="17"/>
        <v>69</v>
      </c>
      <c r="J81" s="66">
        <f t="shared" si="13"/>
        <v>71</v>
      </c>
      <c r="K81" s="7">
        <v>6.7702962723299856E-2</v>
      </c>
      <c r="L81" s="8">
        <v>43</v>
      </c>
      <c r="M81" s="8">
        <v>41</v>
      </c>
      <c r="N81" s="9">
        <v>6.8106312292358804E-3</v>
      </c>
      <c r="O81" s="38">
        <f>IF(M81&lt;=5,"",RANK(M81,(M$9,M$11:M$12,M$14:M$87)))</f>
        <v>58</v>
      </c>
      <c r="P81" s="38">
        <f>IF(M81&lt;=5,"",RANK(N81,(N$9,N$11:N$12,N$14:N$87)))</f>
        <v>67</v>
      </c>
      <c r="Q81" s="39">
        <f t="shared" si="18"/>
        <v>62.5</v>
      </c>
      <c r="R81" s="66">
        <f t="shared" si="14"/>
        <v>64</v>
      </c>
      <c r="S81" s="9">
        <v>7.7651025757127174E-3</v>
      </c>
      <c r="T81" s="12">
        <v>33</v>
      </c>
      <c r="U81" s="13">
        <v>5.4817275747508307E-3</v>
      </c>
      <c r="V81" s="38">
        <f>IF(T81&lt;=5,"",RANK(T81,(T$9,T$11:T$12,T$14:T$87)))</f>
        <v>62</v>
      </c>
      <c r="W81" s="38">
        <f>IF(T81&lt;=5,"",RANK(U81,(U$9,U$11:U$12,U$14:U$87)))</f>
        <v>73</v>
      </c>
      <c r="X81" s="40">
        <f t="shared" si="19"/>
        <v>67.5</v>
      </c>
      <c r="Y81" s="66">
        <f t="shared" si="15"/>
        <v>71</v>
      </c>
      <c r="Z81" s="13">
        <v>6.8741951281820922E-3</v>
      </c>
      <c r="AA81" s="50">
        <v>4</v>
      </c>
      <c r="AB81" s="51">
        <v>6.6445182724252495E-4</v>
      </c>
      <c r="AC81" s="41" t="str">
        <f>IF(AA81&lt;=5,"",RANK(AA81,(AA$9,AA$11:AA$12,AA$14:AA$87)))</f>
        <v/>
      </c>
      <c r="AD81" s="41" t="str">
        <f>IF(AA81&lt;=5,"",RANK(AB81,(AB$9,AB$11:AB$12,AB$14:AB$87)))</f>
        <v/>
      </c>
      <c r="AE81" s="41" t="s">
        <v>2920</v>
      </c>
      <c r="AF81" s="69" t="str">
        <f t="shared" si="16"/>
        <v/>
      </c>
      <c r="AG81" s="51">
        <v>5.8523021304848375E-4</v>
      </c>
    </row>
    <row r="82" spans="1:33">
      <c r="A82" t="s">
        <v>184</v>
      </c>
      <c r="B82" t="s">
        <v>185</v>
      </c>
      <c r="C82" s="1">
        <v>1560</v>
      </c>
      <c r="D82" s="6">
        <v>265</v>
      </c>
      <c r="E82" s="6">
        <v>182</v>
      </c>
      <c r="F82" s="7">
        <v>0.11666666666666667</v>
      </c>
      <c r="G82" s="38">
        <f>IF(E82&lt;=5,"",RANK(E82,(E$9,E$11:E$12,E$14:E$87)))</f>
        <v>71</v>
      </c>
      <c r="H82" s="38">
        <f>IF(E82&lt;=5,"",RANK(F82,(F$9,F$11:F$12,F$14:F$87)))</f>
        <v>68</v>
      </c>
      <c r="I82" s="38">
        <f t="shared" si="17"/>
        <v>69.5</v>
      </c>
      <c r="J82" s="66">
        <f t="shared" si="13"/>
        <v>73</v>
      </c>
      <c r="K82" s="7">
        <v>0.12164608578621219</v>
      </c>
      <c r="L82" s="8">
        <v>26</v>
      </c>
      <c r="M82" s="8">
        <v>21</v>
      </c>
      <c r="N82" s="9">
        <v>1.3461538461538462E-2</v>
      </c>
      <c r="O82" s="38">
        <f>IF(M82&lt;=5,"",RANK(M82,(M$9,M$11:M$12,M$14:M$87)))</f>
        <v>68</v>
      </c>
      <c r="P82" s="38">
        <f>IF(M82&lt;=5,"",RANK(N82,(N$9,N$11:N$12,N$14:N$87)))</f>
        <v>57</v>
      </c>
      <c r="Q82" s="39">
        <f t="shared" si="18"/>
        <v>62.5</v>
      </c>
      <c r="R82" s="66">
        <f t="shared" si="14"/>
        <v>64</v>
      </c>
      <c r="S82" s="9">
        <v>1.4605798725588953E-2</v>
      </c>
      <c r="T82" s="12">
        <v>14</v>
      </c>
      <c r="U82" s="13">
        <v>8.9743589743589737E-3</v>
      </c>
      <c r="V82" s="38">
        <f>IF(T82&lt;=5,"",RANK(T82,(T$9,T$11:T$12,T$14:T$87)))</f>
        <v>73</v>
      </c>
      <c r="W82" s="38">
        <f>IF(T82&lt;=5,"",RANK(U82,(U$9,U$11:U$12,U$14:U$87)))</f>
        <v>69</v>
      </c>
      <c r="X82" s="40">
        <f t="shared" si="19"/>
        <v>71</v>
      </c>
      <c r="Y82" s="66">
        <f t="shared" si="15"/>
        <v>74</v>
      </c>
      <c r="Z82" s="13">
        <v>1.1628323242526661E-2</v>
      </c>
      <c r="AA82" s="16">
        <v>6</v>
      </c>
      <c r="AB82" s="17">
        <v>3.8461538461538464E-3</v>
      </c>
      <c r="AC82" s="41">
        <f>IF(AA82&lt;=5,"",RANK(AA82,(AA$9,AA$11:AA$12,AA$14:AA$87)))</f>
        <v>62</v>
      </c>
      <c r="AD82" s="41">
        <f>IF(AA82&lt;=5,"",RANK(AB82,(AB$9,AB$11:AB$12,AB$14:AB$87)))</f>
        <v>47</v>
      </c>
      <c r="AE82" s="41">
        <f t="shared" si="20"/>
        <v>54.5</v>
      </c>
      <c r="AF82" s="69">
        <f t="shared" si="16"/>
        <v>58</v>
      </c>
      <c r="AG82" s="17">
        <v>3.3016495365995472E-3</v>
      </c>
    </row>
    <row r="83" spans="1:33">
      <c r="A83" t="s">
        <v>186</v>
      </c>
      <c r="B83" t="s">
        <v>187</v>
      </c>
      <c r="C83" s="1">
        <v>896</v>
      </c>
      <c r="D83" s="6">
        <v>320</v>
      </c>
      <c r="E83" s="6">
        <v>251</v>
      </c>
      <c r="F83" s="7">
        <v>0.28013392857142855</v>
      </c>
      <c r="G83" s="38">
        <f>IF(E83&lt;=5,"",RANK(E83,(E$9,E$11:E$12,E$14:E$87)))</f>
        <v>68</v>
      </c>
      <c r="H83" s="38">
        <f>IF(E83&lt;=5,"",RANK(F83,(F$9,F$11:F$12,F$14:F$87)))</f>
        <v>25</v>
      </c>
      <c r="I83" s="38">
        <f t="shared" si="17"/>
        <v>46.5</v>
      </c>
      <c r="J83" s="66">
        <f t="shared" si="13"/>
        <v>56</v>
      </c>
      <c r="K83" s="7">
        <v>0.28967817954751818</v>
      </c>
      <c r="L83" s="8">
        <v>22</v>
      </c>
      <c r="M83" s="8">
        <v>19</v>
      </c>
      <c r="N83" s="9">
        <v>2.1205357142857144E-2</v>
      </c>
      <c r="O83" s="38">
        <f>IF(M83&lt;=5,"",RANK(M83,(M$9,M$11:M$12,M$14:M$87)))</f>
        <v>70</v>
      </c>
      <c r="P83" s="38">
        <f>IF(M83&lt;=5,"",RANK(N83,(N$9,N$11:N$12,N$14:N$87)))</f>
        <v>48</v>
      </c>
      <c r="Q83" s="39">
        <f t="shared" si="18"/>
        <v>59</v>
      </c>
      <c r="R83" s="66">
        <f t="shared" si="14"/>
        <v>60</v>
      </c>
      <c r="S83" s="9">
        <v>2.2178978063218599E-2</v>
      </c>
      <c r="T83" s="12">
        <v>36</v>
      </c>
      <c r="U83" s="13">
        <v>4.0178571428571432E-2</v>
      </c>
      <c r="V83" s="38">
        <f>IF(T83&lt;=5,"",RANK(T83,(T$9,T$11:T$12,T$14:T$87)))</f>
        <v>61</v>
      </c>
      <c r="W83" s="38">
        <f>IF(T83&lt;=5,"",RANK(U83,(U$9,U$11:U$12,U$14:U$87)))</f>
        <v>4</v>
      </c>
      <c r="X83" s="40">
        <f t="shared" si="19"/>
        <v>32.5</v>
      </c>
      <c r="Y83" s="66">
        <f t="shared" si="15"/>
        <v>32</v>
      </c>
      <c r="Z83" s="13">
        <v>4.9054249992236308E-2</v>
      </c>
      <c r="AA83" s="50">
        <v>3</v>
      </c>
      <c r="AB83" s="51">
        <v>3.3482142857142855E-3</v>
      </c>
      <c r="AC83" s="41" t="str">
        <f>IF(AA83&lt;=5,"",RANK(AA83,(AA$9,AA$11:AA$12,AA$14:AA$87)))</f>
        <v/>
      </c>
      <c r="AD83" s="41" t="str">
        <f>IF(AA83&lt;=5,"",RANK(AB83,(AB$9,AB$11:AB$12,AB$14:AB$87)))</f>
        <v/>
      </c>
      <c r="AE83" s="41" t="s">
        <v>2920</v>
      </c>
      <c r="AF83" s="69" t="str">
        <f t="shared" si="16"/>
        <v/>
      </c>
      <c r="AG83" s="51">
        <v>3.2436486298113047E-3</v>
      </c>
    </row>
    <row r="84" spans="1:33">
      <c r="A84" t="s">
        <v>188</v>
      </c>
      <c r="B84" t="s">
        <v>189</v>
      </c>
      <c r="C84" s="1">
        <v>12079</v>
      </c>
      <c r="D84" s="6">
        <v>2611</v>
      </c>
      <c r="E84" s="6">
        <v>2043</v>
      </c>
      <c r="F84" s="7">
        <v>0.16913651792366918</v>
      </c>
      <c r="G84" s="38">
        <f>IF(E84&lt;=5,"",RANK(E84,(E$9,E$11:E$12,E$14:E$87)))</f>
        <v>36</v>
      </c>
      <c r="H84" s="38">
        <f>IF(E84&lt;=5,"",RANK(F84,(F$9,F$11:F$12,F$14:F$87)))</f>
        <v>64</v>
      </c>
      <c r="I84" s="38">
        <f t="shared" si="17"/>
        <v>50</v>
      </c>
      <c r="J84" s="66">
        <f t="shared" si="13"/>
        <v>61</v>
      </c>
      <c r="K84" s="7">
        <v>0.18952409440370682</v>
      </c>
      <c r="L84" s="8">
        <v>604</v>
      </c>
      <c r="M84" s="8">
        <v>512</v>
      </c>
      <c r="N84" s="9">
        <v>4.2387614868780531E-2</v>
      </c>
      <c r="O84" s="38">
        <f>IF(M84&lt;=5,"",RANK(M84,(M$9,M$11:M$12,M$14:M$87)))</f>
        <v>22</v>
      </c>
      <c r="P84" s="38">
        <f>IF(M84&lt;=5,"",RANK(N84,(N$9,N$11:N$12,N$14:N$87)))</f>
        <v>24</v>
      </c>
      <c r="Q84" s="39">
        <f t="shared" si="18"/>
        <v>23</v>
      </c>
      <c r="R84" s="66">
        <f t="shared" si="14"/>
        <v>23</v>
      </c>
      <c r="S84" s="9">
        <v>3.6614620030008628E-2</v>
      </c>
      <c r="T84" s="12">
        <v>155</v>
      </c>
      <c r="U84" s="13">
        <v>1.283218809504098E-2</v>
      </c>
      <c r="V84" s="38">
        <f>IF(T84&lt;=5,"",RANK(T84,(T$9,T$11:T$12,T$14:T$87)))</f>
        <v>45</v>
      </c>
      <c r="W84" s="38">
        <f>IF(T84&lt;=5,"",RANK(U84,(U$9,U$11:U$12,U$14:U$87)))</f>
        <v>63</v>
      </c>
      <c r="X84" s="40">
        <f t="shared" si="19"/>
        <v>54</v>
      </c>
      <c r="Y84" s="66">
        <f t="shared" si="15"/>
        <v>61</v>
      </c>
      <c r="Z84" s="13">
        <v>1.8273918927274105E-2</v>
      </c>
      <c r="AA84" s="16">
        <v>58</v>
      </c>
      <c r="AB84" s="17">
        <v>4.8017219968540439E-3</v>
      </c>
      <c r="AC84" s="41">
        <f>IF(AA84&lt;=5,"",RANK(AA84,(AA$9,AA$11:AA$12,AA$14:AA$87)))</f>
        <v>29</v>
      </c>
      <c r="AD84" s="41">
        <f>IF(AA84&lt;=5,"",RANK(AB84,(AB$9,AB$11:AB$12,AB$14:AB$87)))</f>
        <v>35</v>
      </c>
      <c r="AE84" s="41">
        <f t="shared" si="20"/>
        <v>32</v>
      </c>
      <c r="AF84" s="69">
        <f t="shared" si="16"/>
        <v>28</v>
      </c>
      <c r="AG84" s="17">
        <v>5.6316064383888876E-3</v>
      </c>
    </row>
    <row r="85" spans="1:33">
      <c r="A85" t="s">
        <v>190</v>
      </c>
      <c r="B85" t="s">
        <v>191</v>
      </c>
      <c r="C85" s="1">
        <v>16102</v>
      </c>
      <c r="D85" s="6">
        <v>4292</v>
      </c>
      <c r="E85" s="6">
        <v>3190</v>
      </c>
      <c r="F85" s="7">
        <v>0.1981120357719538</v>
      </c>
      <c r="G85" s="38">
        <f>IF(E85&lt;=5,"",RANK(E85,(E$9,E$11:E$12,E$14:E$87)))</f>
        <v>26</v>
      </c>
      <c r="H85" s="38">
        <f>IF(E85&lt;=5,"",RANK(F85,(F$9,F$11:F$12,F$14:F$87)))</f>
        <v>53</v>
      </c>
      <c r="I85" s="38">
        <f t="shared" si="17"/>
        <v>39.5</v>
      </c>
      <c r="J85" s="66">
        <f t="shared" si="13"/>
        <v>46</v>
      </c>
      <c r="K85" s="7">
        <v>0.18257596599045264</v>
      </c>
      <c r="L85" s="8">
        <v>301</v>
      </c>
      <c r="M85" s="8">
        <v>279</v>
      </c>
      <c r="N85" s="9">
        <v>1.7327040119239846E-2</v>
      </c>
      <c r="O85" s="38">
        <f>IF(M85&lt;=5,"",RANK(M85,(M$9,M$11:M$12,M$14:M$87)))</f>
        <v>32</v>
      </c>
      <c r="P85" s="38">
        <f>IF(M85&lt;=5,"",RANK(N85,(N$9,N$11:N$12,N$14:N$87)))</f>
        <v>53</v>
      </c>
      <c r="Q85" s="39">
        <f t="shared" si="18"/>
        <v>42.5</v>
      </c>
      <c r="R85" s="66">
        <f t="shared" si="14"/>
        <v>44</v>
      </c>
      <c r="S85" s="9">
        <v>1.8578744288437622E-2</v>
      </c>
      <c r="T85" s="12">
        <v>266</v>
      </c>
      <c r="U85" s="13">
        <v>1.6519686995404296E-2</v>
      </c>
      <c r="V85" s="38">
        <f>IF(T85&lt;=5,"",RANK(T85,(T$9,T$11:T$12,T$14:T$87)))</f>
        <v>26</v>
      </c>
      <c r="W85" s="38">
        <f>IF(T85&lt;=5,"",RANK(U85,(U$9,U$11:U$12,U$14:U$87)))</f>
        <v>55</v>
      </c>
      <c r="X85" s="40">
        <f t="shared" si="19"/>
        <v>40.5</v>
      </c>
      <c r="Y85" s="66">
        <f t="shared" si="15"/>
        <v>47</v>
      </c>
      <c r="Z85" s="13">
        <v>1.4245193921007843E-2</v>
      </c>
      <c r="AA85" s="16">
        <v>90</v>
      </c>
      <c r="AB85" s="17">
        <v>5.58936778039995E-3</v>
      </c>
      <c r="AC85" s="41">
        <f>IF(AA85&lt;=5,"",RANK(AA85,(AA$9,AA$11:AA$12,AA$14:AA$87)))</f>
        <v>25</v>
      </c>
      <c r="AD85" s="41">
        <f>IF(AA85&lt;=5,"",RANK(AB85,(AB$9,AB$11:AB$12,AB$14:AB$87)))</f>
        <v>28</v>
      </c>
      <c r="AE85" s="41">
        <f t="shared" si="20"/>
        <v>26.5</v>
      </c>
      <c r="AF85" s="69">
        <f t="shared" si="16"/>
        <v>22</v>
      </c>
      <c r="AG85" s="17">
        <v>5.0883779387968535E-3</v>
      </c>
    </row>
    <row r="86" spans="1:33">
      <c r="A86" t="s">
        <v>192</v>
      </c>
      <c r="B86" t="s">
        <v>193</v>
      </c>
      <c r="C86" s="1">
        <v>2077</v>
      </c>
      <c r="D86" s="6">
        <v>616</v>
      </c>
      <c r="E86" s="6">
        <v>458</v>
      </c>
      <c r="F86" s="7">
        <v>0.22051035146846412</v>
      </c>
      <c r="G86" s="38">
        <f>IF(E86&lt;=5,"",RANK(E86,(E$9,E$11:E$12,E$14:E$87)))</f>
        <v>59</v>
      </c>
      <c r="H86" s="38">
        <f>IF(E86&lt;=5,"",RANK(F86,(F$9,F$11:F$12,F$14:F$87)))</f>
        <v>45</v>
      </c>
      <c r="I86" s="38">
        <f t="shared" si="17"/>
        <v>52</v>
      </c>
      <c r="J86" s="66">
        <f t="shared" si="13"/>
        <v>62</v>
      </c>
      <c r="K86" s="7">
        <v>0.22328636135292659</v>
      </c>
      <c r="L86" s="8">
        <v>77</v>
      </c>
      <c r="M86" s="8">
        <v>64</v>
      </c>
      <c r="N86" s="9">
        <v>3.0813673567645642E-2</v>
      </c>
      <c r="O86" s="38">
        <f>IF(M86&lt;=5,"",RANK(M86,(M$9,M$11:M$12,M$14:M$87)))</f>
        <v>53</v>
      </c>
      <c r="P86" s="38">
        <f>IF(M86&lt;=5,"",RANK(N86,(N$9,N$11:N$12,N$14:N$87)))</f>
        <v>40</v>
      </c>
      <c r="Q86" s="39">
        <f t="shared" si="18"/>
        <v>46.5</v>
      </c>
      <c r="R86" s="66">
        <f t="shared" si="14"/>
        <v>50</v>
      </c>
      <c r="S86" s="9">
        <v>2.69228809280125E-2</v>
      </c>
      <c r="T86" s="12">
        <v>37</v>
      </c>
      <c r="U86" s="13">
        <v>1.7814155031295138E-2</v>
      </c>
      <c r="V86" s="38">
        <f>IF(T86&lt;=5,"",RANK(T86,(T$9,T$11:T$12,T$14:T$87)))</f>
        <v>60</v>
      </c>
      <c r="W86" s="38">
        <f>IF(T86&lt;=5,"",RANK(U86,(U$9,U$11:U$12,U$14:U$87)))</f>
        <v>53</v>
      </c>
      <c r="X86" s="40">
        <f t="shared" si="19"/>
        <v>56.5</v>
      </c>
      <c r="Y86" s="66">
        <f t="shared" si="15"/>
        <v>62</v>
      </c>
      <c r="Z86" s="13">
        <v>2.1517052514287923E-2</v>
      </c>
      <c r="AA86" s="16">
        <v>9</v>
      </c>
      <c r="AB86" s="17">
        <v>4.3331728454501688E-3</v>
      </c>
      <c r="AC86" s="41">
        <f>IF(AA86&lt;=5,"",RANK(AA86,(AA$9,AA$11:AA$12,AA$14:AA$87)))</f>
        <v>59</v>
      </c>
      <c r="AD86" s="41">
        <f>IF(AA86&lt;=5,"",RANK(AB86,(AB$9,AB$11:AB$12,AB$14:AB$87)))</f>
        <v>40</v>
      </c>
      <c r="AE86" s="41">
        <f t="shared" si="20"/>
        <v>49.5</v>
      </c>
      <c r="AF86" s="69">
        <f t="shared" si="16"/>
        <v>52</v>
      </c>
      <c r="AG86" s="17">
        <v>5.0348826390088849E-3</v>
      </c>
    </row>
    <row r="87" spans="1:33">
      <c r="A87" t="s">
        <v>194</v>
      </c>
      <c r="B87" t="s">
        <v>195</v>
      </c>
      <c r="C87" s="1">
        <v>13580</v>
      </c>
      <c r="D87" s="6">
        <v>4838</v>
      </c>
      <c r="E87" s="6">
        <v>3676</v>
      </c>
      <c r="F87" s="7">
        <v>0.27069219440353459</v>
      </c>
      <c r="G87" s="38">
        <f>IF(E87&lt;=5,"",RANK(E87,(E$9,E$11:E$12,E$14:E$87)))</f>
        <v>25</v>
      </c>
      <c r="H87" s="38">
        <f>IF(E87&lt;=5,"",RANK(F87,(F$9,F$11:F$12,F$14:F$87)))</f>
        <v>30</v>
      </c>
      <c r="I87" s="38">
        <f t="shared" si="17"/>
        <v>27.5</v>
      </c>
      <c r="J87" s="66">
        <f t="shared" si="13"/>
        <v>18</v>
      </c>
      <c r="K87" s="7">
        <v>0.26642162673609093</v>
      </c>
      <c r="L87" s="8">
        <v>566</v>
      </c>
      <c r="M87" s="8">
        <v>518</v>
      </c>
      <c r="N87" s="9">
        <v>3.814432989690722E-2</v>
      </c>
      <c r="O87" s="38">
        <f>IF(M87&lt;=5,"",RANK(M87,(M$9,M$11:M$12,M$14:M$87)))</f>
        <v>21</v>
      </c>
      <c r="P87" s="38">
        <f>IF(M87&lt;=5,"",RANK(N87,(N$9,N$11:N$12,N$14:N$87)))</f>
        <v>32</v>
      </c>
      <c r="Q87" s="39">
        <f t="shared" si="18"/>
        <v>26.5</v>
      </c>
      <c r="R87" s="66">
        <f t="shared" si="14"/>
        <v>28</v>
      </c>
      <c r="S87" s="9">
        <v>4.9159902231969956E-2</v>
      </c>
      <c r="T87" s="12">
        <v>359</v>
      </c>
      <c r="U87" s="13">
        <v>2.6435935198821797E-2</v>
      </c>
      <c r="V87" s="38">
        <f>IF(T87&lt;=5,"",RANK(T87,(T$9,T$11:T$12,T$14:T$87)))</f>
        <v>23</v>
      </c>
      <c r="W87" s="38">
        <f>IF(T87&lt;=5,"",RANK(U87,(U$9,U$11:U$12,U$14:U$87)))</f>
        <v>35</v>
      </c>
      <c r="X87" s="40">
        <f t="shared" si="19"/>
        <v>29</v>
      </c>
      <c r="Y87" s="66">
        <f t="shared" si="15"/>
        <v>24</v>
      </c>
      <c r="Z87" s="13">
        <v>3.3430867022172718E-2</v>
      </c>
      <c r="AA87" s="16">
        <v>53</v>
      </c>
      <c r="AB87" s="17">
        <v>3.9027982326951399E-3</v>
      </c>
      <c r="AC87" s="41">
        <f>IF(AA87&lt;=5,"",RANK(AA87,(AA$9,AA$11:AA$12,AA$14:AA$87)))</f>
        <v>33</v>
      </c>
      <c r="AD87" s="41">
        <f>IF(AA87&lt;=5,"",RANK(AB87,(AB$9,AB$11:AB$12,AB$14:AB$87)))</f>
        <v>46</v>
      </c>
      <c r="AE87" s="41">
        <f t="shared" si="20"/>
        <v>39.5</v>
      </c>
      <c r="AF87" s="69">
        <f t="shared" si="16"/>
        <v>44</v>
      </c>
      <c r="AG87" s="17">
        <v>2.929324773208882E-3</v>
      </c>
    </row>
    <row r="88" spans="1:33">
      <c r="A88" t="s">
        <v>2860</v>
      </c>
      <c r="B88" t="s">
        <v>1684</v>
      </c>
      <c r="Q88" s="39"/>
      <c r="X88" s="40"/>
      <c r="AC88" s="41"/>
      <c r="AD88" s="41"/>
      <c r="AE88" s="41"/>
      <c r="AF88" s="69"/>
    </row>
    <row r="89" spans="1:33">
      <c r="A89" t="s">
        <v>2861</v>
      </c>
      <c r="B89" t="s">
        <v>2114</v>
      </c>
      <c r="X89" s="40"/>
      <c r="AC89" s="41"/>
      <c r="AD89" s="41"/>
      <c r="AE89" s="41"/>
      <c r="AF89" s="69"/>
    </row>
    <row r="90" spans="1:33">
      <c r="A90" t="s">
        <v>2862</v>
      </c>
      <c r="B90" t="s">
        <v>1690</v>
      </c>
      <c r="AE90" s="41"/>
      <c r="AF90" s="69"/>
    </row>
  </sheetData>
  <sheetProtection password="9D0E" sheet="1" objects="1" scenarios="1"/>
  <mergeCells count="5">
    <mergeCell ref="D2:K2"/>
    <mergeCell ref="L2:S2"/>
    <mergeCell ref="T2:Z2"/>
    <mergeCell ref="AA2:AG2"/>
    <mergeCell ref="A2:B2"/>
  </mergeCells>
  <conditionalFormatting sqref="G5:G87">
    <cfRule type="colorScale" priority="17">
      <colorScale>
        <cfvo type="min"/>
        <cfvo type="percentile" val="50"/>
        <cfvo type="max"/>
        <color rgb="FFF8696B"/>
        <color rgb="FFFFEB84"/>
        <color rgb="FF63BE7B"/>
      </colorScale>
    </cfRule>
  </conditionalFormatting>
  <conditionalFormatting sqref="H5:H6 J5:J87">
    <cfRule type="colorScale" priority="16">
      <colorScale>
        <cfvo type="min"/>
        <cfvo type="percentile" val="50"/>
        <cfvo type="max"/>
        <color rgb="FFF8696B"/>
        <color rgb="FFFFEB84"/>
        <color rgb="FF63BE7B"/>
      </colorScale>
    </cfRule>
  </conditionalFormatting>
  <conditionalFormatting sqref="H7:H87">
    <cfRule type="colorScale" priority="14">
      <colorScale>
        <cfvo type="min"/>
        <cfvo type="percentile" val="50"/>
        <cfvo type="max"/>
        <color rgb="FFF8696B"/>
        <color rgb="FFFFEB84"/>
        <color rgb="FF63BE7B"/>
      </colorScale>
    </cfRule>
  </conditionalFormatting>
  <conditionalFormatting sqref="O9:O12 O14:O87">
    <cfRule type="colorScale" priority="13">
      <colorScale>
        <cfvo type="min"/>
        <cfvo type="percentile" val="50"/>
        <cfvo type="max"/>
        <color rgb="FFF8696B"/>
        <color rgb="FFFFEB84"/>
        <color rgb="FF63BE7B"/>
      </colorScale>
    </cfRule>
  </conditionalFormatting>
  <conditionalFormatting sqref="R9:R12 R14:R87">
    <cfRule type="colorScale" priority="12">
      <colorScale>
        <cfvo type="min"/>
        <cfvo type="percentile" val="50"/>
        <cfvo type="max"/>
        <color rgb="FFF8696B"/>
        <color rgb="FFFFEB84"/>
        <color rgb="FF63BE7B"/>
      </colorScale>
    </cfRule>
  </conditionalFormatting>
  <conditionalFormatting sqref="P9:P12 P14:P87">
    <cfRule type="colorScale" priority="11">
      <colorScale>
        <cfvo type="min"/>
        <cfvo type="percentile" val="50"/>
        <cfvo type="max"/>
        <color rgb="FFF8696B"/>
        <color rgb="FFFFEB84"/>
        <color rgb="FF63BE7B"/>
      </colorScale>
    </cfRule>
  </conditionalFormatting>
  <conditionalFormatting sqref="V11:V12 V9 V14:V87">
    <cfRule type="colorScale" priority="10">
      <colorScale>
        <cfvo type="min"/>
        <cfvo type="percentile" val="50"/>
        <cfvo type="max"/>
        <color rgb="FFF8696B"/>
        <color rgb="FFFFEB84"/>
        <color rgb="FF63BE7B"/>
      </colorScale>
    </cfRule>
  </conditionalFormatting>
  <conditionalFormatting sqref="Y11:Y12 Y9 Y14:Y87">
    <cfRule type="colorScale" priority="9">
      <colorScale>
        <cfvo type="min"/>
        <cfvo type="percentile" val="50"/>
        <cfvo type="max"/>
        <color rgb="FFF8696B"/>
        <color rgb="FFFFEB84"/>
        <color rgb="FF63BE7B"/>
      </colorScale>
    </cfRule>
  </conditionalFormatting>
  <conditionalFormatting sqref="W11:W12 W9 W14:W87">
    <cfRule type="colorScale" priority="8">
      <colorScale>
        <cfvo type="min"/>
        <cfvo type="percentile" val="50"/>
        <cfvo type="max"/>
        <color rgb="FFF8696B"/>
        <color rgb="FFFFEB84"/>
        <color rgb="FF63BE7B"/>
      </colorScale>
    </cfRule>
  </conditionalFormatting>
  <conditionalFormatting sqref="AC9:AC87">
    <cfRule type="colorScale" priority="7">
      <colorScale>
        <cfvo type="min"/>
        <cfvo type="percentile" val="50"/>
        <cfvo type="max"/>
        <color rgb="FFF8696B"/>
        <color rgb="FFFFEB84"/>
        <color rgb="FF63BE7B"/>
      </colorScale>
    </cfRule>
  </conditionalFormatting>
  <conditionalFormatting sqref="AD9:AD87">
    <cfRule type="colorScale" priority="5">
      <colorScale>
        <cfvo type="min"/>
        <cfvo type="percentile" val="50"/>
        <cfvo type="max"/>
        <color rgb="FFF8696B"/>
        <color rgb="FFFFEB84"/>
        <color rgb="FF63BE7B"/>
      </colorScale>
    </cfRule>
  </conditionalFormatting>
  <conditionalFormatting sqref="O13">
    <cfRule type="colorScale" priority="4">
      <colorScale>
        <cfvo type="min"/>
        <cfvo type="percentile" val="50"/>
        <cfvo type="max"/>
        <color rgb="FFF8696B"/>
        <color rgb="FFFFEB84"/>
        <color rgb="FF63BE7B"/>
      </colorScale>
    </cfRule>
  </conditionalFormatting>
  <conditionalFormatting sqref="R13">
    <cfRule type="colorScale" priority="3">
      <colorScale>
        <cfvo type="min"/>
        <cfvo type="percentile" val="50"/>
        <cfvo type="max"/>
        <color rgb="FFF8696B"/>
        <color rgb="FFFFEB84"/>
        <color rgb="FF63BE7B"/>
      </colorScale>
    </cfRule>
  </conditionalFormatting>
  <conditionalFormatting sqref="P13">
    <cfRule type="colorScale" priority="2">
      <colorScale>
        <cfvo type="min"/>
        <cfvo type="percentile" val="50"/>
        <cfvo type="max"/>
        <color rgb="FFF8696B"/>
        <color rgb="FFFFEB84"/>
        <color rgb="FF63BE7B"/>
      </colorScale>
    </cfRule>
  </conditionalFormatting>
  <conditionalFormatting sqref="AF5:AF87">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3"/>
  <sheetViews>
    <sheetView zoomScale="70" zoomScaleNormal="70" workbookViewId="0">
      <selection activeCell="A34" sqref="A33:A34"/>
    </sheetView>
  </sheetViews>
  <sheetFormatPr baseColWidth="10" defaultColWidth="11.140625" defaultRowHeight="15"/>
  <cols>
    <col min="1" max="1" width="5.5703125" customWidth="1"/>
    <col min="2" max="2" width="44.85546875" customWidth="1"/>
    <col min="3" max="3" width="14" style="52" customWidth="1"/>
    <col min="4" max="5" width="11.140625" style="2"/>
    <col min="6" max="9" width="11.140625" style="3"/>
    <col min="10" max="10" width="11.140625" style="67"/>
    <col min="11" max="11" width="11.140625" style="3"/>
    <col min="12" max="13" width="11.140625" style="4"/>
    <col min="14" max="17" width="11.140625" style="53"/>
    <col min="18" max="18" width="11.140625" style="64"/>
    <col min="19" max="19" width="11.140625" style="53"/>
    <col min="20" max="20" width="11.140625" style="10"/>
    <col min="21" max="24" width="11.140625" style="56"/>
    <col min="25" max="25" width="11.140625" style="68"/>
    <col min="26" max="26" width="11.140625" style="56"/>
    <col min="27" max="27" width="11.140625" style="14"/>
    <col min="28" max="31" width="11.140625" style="57"/>
    <col min="32" max="32" width="11.140625" style="70"/>
    <col min="33" max="33" width="11.140625" style="57"/>
  </cols>
  <sheetData>
    <row r="1" spans="1:34" s="62" customFormat="1">
      <c r="A1" s="61" t="s">
        <v>210</v>
      </c>
      <c r="D1" s="38"/>
      <c r="E1" s="38"/>
      <c r="F1" s="38"/>
      <c r="G1" s="38"/>
      <c r="H1" s="38"/>
      <c r="I1" s="38" t="s">
        <v>2850</v>
      </c>
      <c r="J1" s="66"/>
      <c r="K1" s="38"/>
      <c r="L1" s="39"/>
      <c r="M1" s="39"/>
      <c r="N1" s="39"/>
      <c r="O1" s="39"/>
      <c r="P1" s="39"/>
      <c r="Q1" s="39" t="s">
        <v>2852</v>
      </c>
      <c r="R1" s="65"/>
      <c r="S1" s="39"/>
      <c r="T1" s="40"/>
      <c r="U1" s="40"/>
      <c r="V1" s="40"/>
      <c r="W1" s="40"/>
      <c r="X1" s="40" t="s">
        <v>2853</v>
      </c>
      <c r="Y1" s="71"/>
      <c r="Z1" s="40"/>
      <c r="AA1" s="41"/>
      <c r="AB1" s="41"/>
      <c r="AC1" s="41"/>
      <c r="AD1" s="41"/>
      <c r="AE1" s="41" t="s">
        <v>2854</v>
      </c>
      <c r="AF1" s="69"/>
      <c r="AG1" s="41"/>
    </row>
    <row r="2" spans="1:34" s="18" customFormat="1" ht="68.25" customHeight="1">
      <c r="A2" s="141" t="s">
        <v>196</v>
      </c>
      <c r="B2" s="141"/>
      <c r="C2" s="27"/>
      <c r="D2" s="137" t="s">
        <v>23</v>
      </c>
      <c r="E2" s="137"/>
      <c r="F2" s="137"/>
      <c r="G2" s="137"/>
      <c r="H2" s="137"/>
      <c r="I2" s="137"/>
      <c r="J2" s="137"/>
      <c r="K2" s="137"/>
      <c r="L2" s="138" t="s">
        <v>24</v>
      </c>
      <c r="M2" s="138"/>
      <c r="N2" s="138"/>
      <c r="O2" s="138"/>
      <c r="P2" s="138"/>
      <c r="Q2" s="138"/>
      <c r="R2" s="138"/>
      <c r="S2" s="138"/>
      <c r="T2" s="139" t="s">
        <v>25</v>
      </c>
      <c r="U2" s="139"/>
      <c r="V2" s="139"/>
      <c r="W2" s="139"/>
      <c r="X2" s="139"/>
      <c r="Y2" s="139"/>
      <c r="Z2" s="139"/>
      <c r="AA2" s="140" t="s">
        <v>2865</v>
      </c>
      <c r="AB2" s="140"/>
      <c r="AC2" s="140"/>
      <c r="AD2" s="140"/>
      <c r="AE2" s="140"/>
      <c r="AF2" s="140"/>
      <c r="AG2" s="140"/>
    </row>
    <row r="3" spans="1:34" s="18" customFormat="1" ht="47.25" customHeight="1">
      <c r="C3" s="27" t="s">
        <v>198</v>
      </c>
      <c r="D3" s="19" t="s">
        <v>0</v>
      </c>
      <c r="E3" s="19" t="s">
        <v>1</v>
      </c>
      <c r="F3" s="20" t="s">
        <v>2</v>
      </c>
      <c r="G3" s="20" t="s">
        <v>222</v>
      </c>
      <c r="H3" s="20" t="s">
        <v>223</v>
      </c>
      <c r="I3" s="20" t="s">
        <v>224</v>
      </c>
      <c r="J3" s="20" t="s">
        <v>225</v>
      </c>
      <c r="K3" s="20" t="s">
        <v>3</v>
      </c>
      <c r="L3" s="21" t="s">
        <v>0</v>
      </c>
      <c r="M3" s="21" t="s">
        <v>1</v>
      </c>
      <c r="N3" s="58" t="s">
        <v>2</v>
      </c>
      <c r="O3" s="58" t="s">
        <v>222</v>
      </c>
      <c r="P3" s="58" t="s">
        <v>223</v>
      </c>
      <c r="Q3" s="58" t="s">
        <v>224</v>
      </c>
      <c r="R3" s="58" t="s">
        <v>225</v>
      </c>
      <c r="S3" s="58" t="s">
        <v>3</v>
      </c>
      <c r="T3" s="23" t="s">
        <v>1</v>
      </c>
      <c r="U3" s="59" t="s">
        <v>2</v>
      </c>
      <c r="V3" s="59" t="s">
        <v>222</v>
      </c>
      <c r="W3" s="59" t="s">
        <v>223</v>
      </c>
      <c r="X3" s="59" t="s">
        <v>224</v>
      </c>
      <c r="Y3" s="59" t="s">
        <v>225</v>
      </c>
      <c r="Z3" s="59" t="s">
        <v>3</v>
      </c>
      <c r="AA3" s="25" t="s">
        <v>1</v>
      </c>
      <c r="AB3" s="60" t="s">
        <v>2</v>
      </c>
      <c r="AC3" s="60" t="s">
        <v>222</v>
      </c>
      <c r="AD3" s="60" t="s">
        <v>223</v>
      </c>
      <c r="AE3" s="60" t="s">
        <v>224</v>
      </c>
      <c r="AF3" s="60" t="s">
        <v>225</v>
      </c>
      <c r="AG3" s="60" t="s">
        <v>3</v>
      </c>
    </row>
    <row r="4" spans="1:34">
      <c r="A4" t="s">
        <v>28</v>
      </c>
      <c r="B4" s="82" t="s">
        <v>29</v>
      </c>
      <c r="C4" s="52">
        <v>31910</v>
      </c>
      <c r="D4" s="54">
        <v>20196</v>
      </c>
      <c r="E4" s="54">
        <v>14982</v>
      </c>
      <c r="F4" s="55">
        <v>0.46950799122532122</v>
      </c>
      <c r="G4" s="38"/>
      <c r="H4" s="38"/>
      <c r="I4" s="38"/>
      <c r="J4" s="66"/>
      <c r="K4" s="55">
        <v>0.50918661282111854</v>
      </c>
      <c r="L4" s="8">
        <v>6019</v>
      </c>
      <c r="M4" s="8">
        <v>4076</v>
      </c>
      <c r="N4" s="9">
        <v>0.12773425258539642</v>
      </c>
      <c r="O4" s="39"/>
      <c r="P4" s="39"/>
      <c r="Q4" s="39"/>
      <c r="R4" s="65"/>
      <c r="S4" s="9">
        <v>0.12699211664544027</v>
      </c>
      <c r="T4" s="12">
        <v>1710</v>
      </c>
      <c r="U4" s="13">
        <v>5.3588216859918519E-2</v>
      </c>
      <c r="V4" s="40"/>
      <c r="W4" s="40"/>
      <c r="X4" s="40"/>
      <c r="Y4" s="71"/>
      <c r="Z4" s="13">
        <v>6.0207321136978763E-2</v>
      </c>
      <c r="AA4" s="16">
        <v>399</v>
      </c>
      <c r="AB4" s="17">
        <v>1.2503917267314322E-2</v>
      </c>
      <c r="AC4" s="41"/>
      <c r="AD4" s="41"/>
      <c r="AE4" s="41"/>
      <c r="AF4" s="69"/>
      <c r="AG4" s="17">
        <v>1.3657180360190802E-2</v>
      </c>
    </row>
    <row r="5" spans="1:34">
      <c r="A5" t="s">
        <v>30</v>
      </c>
      <c r="B5" s="82" t="s">
        <v>31</v>
      </c>
      <c r="C5" s="52">
        <v>541</v>
      </c>
      <c r="D5" s="54">
        <v>9</v>
      </c>
      <c r="E5" s="54">
        <v>8</v>
      </c>
      <c r="F5" s="55">
        <v>1.4787430683918669E-2</v>
      </c>
      <c r="G5" s="38"/>
      <c r="H5" s="38"/>
      <c r="I5" s="38"/>
      <c r="J5" s="66"/>
      <c r="K5" s="55" t="s">
        <v>197</v>
      </c>
      <c r="L5" s="8">
        <v>4</v>
      </c>
      <c r="M5" s="8">
        <v>3</v>
      </c>
      <c r="N5" s="9">
        <v>5.5452865064695009E-3</v>
      </c>
      <c r="O5" s="39"/>
      <c r="P5" s="39"/>
      <c r="Q5" s="39"/>
      <c r="R5" s="65"/>
      <c r="S5" s="9" t="s">
        <v>197</v>
      </c>
      <c r="T5" s="12"/>
      <c r="U5" s="13">
        <v>0</v>
      </c>
      <c r="V5" s="40"/>
      <c r="W5" s="40"/>
      <c r="X5" s="40"/>
      <c r="Y5" s="71"/>
      <c r="Z5" s="13" t="s">
        <v>197</v>
      </c>
      <c r="AA5" s="16"/>
      <c r="AB5" s="17">
        <v>0</v>
      </c>
      <c r="AC5" s="41"/>
      <c r="AD5" s="41"/>
      <c r="AE5" s="41"/>
      <c r="AF5" s="69" t="str">
        <f t="shared" ref="AF5:AF6" si="0">IF($AA5&lt;=5,"",COUNTIF($AA$9:$AA$87,"&gt;5")+1-RANK(AE5,AE$7:AE$87))</f>
        <v/>
      </c>
      <c r="AG5" s="17" t="s">
        <v>197</v>
      </c>
    </row>
    <row r="6" spans="1:34">
      <c r="A6" t="s">
        <v>32</v>
      </c>
      <c r="B6" s="82" t="s">
        <v>33</v>
      </c>
      <c r="C6" s="52">
        <v>1639</v>
      </c>
      <c r="D6" s="54">
        <v>15</v>
      </c>
      <c r="E6" s="54">
        <v>13</v>
      </c>
      <c r="F6" s="55">
        <v>7.9316656497864547E-3</v>
      </c>
      <c r="G6" s="38"/>
      <c r="H6" s="38"/>
      <c r="I6" s="38"/>
      <c r="J6" s="66"/>
      <c r="K6" s="55">
        <v>1.7234294469351784E-2</v>
      </c>
      <c r="L6" s="8">
        <v>4</v>
      </c>
      <c r="M6" s="8">
        <v>4</v>
      </c>
      <c r="N6" s="9">
        <v>2.4405125076266015E-3</v>
      </c>
      <c r="O6" s="39"/>
      <c r="P6" s="39"/>
      <c r="Q6" s="39"/>
      <c r="R6" s="65"/>
      <c r="S6" s="9">
        <v>3.9597767614521816E-3</v>
      </c>
      <c r="T6" s="12">
        <v>3</v>
      </c>
      <c r="U6" s="13">
        <v>1.8303843807199512E-3</v>
      </c>
      <c r="V6" s="40"/>
      <c r="W6" s="40"/>
      <c r="X6" s="40"/>
      <c r="Y6" s="71"/>
      <c r="Z6" s="13">
        <v>2.7579701182650612E-3</v>
      </c>
      <c r="AA6" s="16"/>
      <c r="AB6" s="17">
        <v>0</v>
      </c>
      <c r="AC6" s="41"/>
      <c r="AD6" s="41"/>
      <c r="AE6" s="41"/>
      <c r="AF6" s="69" t="str">
        <f t="shared" si="0"/>
        <v/>
      </c>
      <c r="AG6" s="17">
        <v>0</v>
      </c>
    </row>
    <row r="7" spans="1:34" s="42" customFormat="1">
      <c r="A7" s="42" t="s">
        <v>34</v>
      </c>
      <c r="B7" s="83" t="s">
        <v>35</v>
      </c>
      <c r="C7" s="43">
        <v>0</v>
      </c>
      <c r="D7" s="44"/>
      <c r="E7" s="44"/>
      <c r="F7" s="45"/>
      <c r="G7" s="38" t="str">
        <f>IF($AA7=0,"",RANK(E7,(E$9,E$11:E$12,E$14:E$87)))</f>
        <v/>
      </c>
      <c r="H7" s="38" t="str">
        <f>IF($C7=0,"",RANK(F7,(F$9,F$11:F$12,F$14:F$87)))</f>
        <v/>
      </c>
      <c r="I7" s="38" t="str">
        <f t="shared" ref="I7:I8" si="1">IF($C7=0,"",AVERAGE(G7:H7))</f>
        <v/>
      </c>
      <c r="J7" s="66" t="str">
        <f t="shared" ref="J7:J38" si="2">IF(E7&lt;=5,"",COUNTIF(E$7:E$87,"&gt;5")+1-RANK(I7,I$7:I$87))</f>
        <v/>
      </c>
      <c r="K7" s="45"/>
      <c r="L7" s="46"/>
      <c r="M7" s="46"/>
      <c r="N7" s="47" t="s">
        <v>197</v>
      </c>
      <c r="O7" s="39" t="str">
        <f>IF($AA7=0,"",RANK(M7,(M$9,M$11:M$12,M$14:M$87)))</f>
        <v/>
      </c>
      <c r="P7" s="39" t="str">
        <f>IF($C7=0,"",RANK(N7,(N$9,N$11:N$12,N$14:N$87)))</f>
        <v/>
      </c>
      <c r="Q7" s="39" t="str">
        <f t="shared" ref="Q7:Q8" si="3">IF($C7=0,"",AVERAGE(O7:P7))</f>
        <v/>
      </c>
      <c r="R7" s="65" t="str">
        <f>IF(M7&lt;=5,"",COUNTIF(M$7:M$87,"&gt;5")+1-RANK(Q7,Q$7:Q$87))</f>
        <v/>
      </c>
      <c r="S7" s="47" t="s">
        <v>197</v>
      </c>
      <c r="T7" s="48"/>
      <c r="U7" s="49" t="s">
        <v>197</v>
      </c>
      <c r="V7" s="40" t="str">
        <f>IF($AA7=0,"",RANK(T7,(T$9,T$11:T$12,T$14:T$87)))</f>
        <v/>
      </c>
      <c r="W7" s="40" t="str">
        <f>IF($C7=0,"",RANK(U7,(U$9,U$11:U$12,U$14:U$87)))</f>
        <v/>
      </c>
      <c r="X7" s="40" t="str">
        <f t="shared" ref="X7:X8" si="4">IF($C7=0,"",AVERAGE(V7:W7))</f>
        <v/>
      </c>
      <c r="Y7" s="71" t="str">
        <f>IF(T7&lt;=5,"",COUNTIF(T$7:T$87,"&gt;5")+1-RANK(X7,X$7:X$87))</f>
        <v/>
      </c>
      <c r="Z7" s="49" t="s">
        <v>197</v>
      </c>
      <c r="AA7" s="50"/>
      <c r="AB7" s="51" t="s">
        <v>197</v>
      </c>
      <c r="AC7" s="41" t="str">
        <f>IF($AA7=0,"",RANK(AA7,(AA$9,AA$11:AA$12,AA$14:AA$87)))</f>
        <v/>
      </c>
      <c r="AD7" s="41" t="str">
        <f>IF($C7=0,"",RANK(AB7,(AB$9,AB$11:AB$12,AB$14:AB$87)))</f>
        <v/>
      </c>
      <c r="AE7" s="41" t="str">
        <f t="shared" ref="AE7:AE8" si="5">IF($C7=0,"",AVERAGE(AC7:AD7))</f>
        <v/>
      </c>
      <c r="AF7" s="69" t="str">
        <f>IF(AA7&lt;=5,"",COUNTIF(AA$7:AA$87,"&gt;5")+1-RANK(AE7,AE$7:AE$87))</f>
        <v/>
      </c>
      <c r="AG7" s="51" t="s">
        <v>197</v>
      </c>
      <c r="AH7" s="42">
        <f>COUNTIF($AA$9:$AA$87,"&gt;5")</f>
        <v>63</v>
      </c>
    </row>
    <row r="8" spans="1:34" s="42" customFormat="1">
      <c r="A8" s="42" t="s">
        <v>36</v>
      </c>
      <c r="B8" s="83" t="s">
        <v>37</v>
      </c>
      <c r="C8" s="43">
        <v>0</v>
      </c>
      <c r="D8" s="44"/>
      <c r="E8" s="44"/>
      <c r="F8" s="45"/>
      <c r="G8" s="38" t="str">
        <f>IF($AA8=0,"",RANK(E8,(E$9,E$11:E$12,E$14:E$87)))</f>
        <v/>
      </c>
      <c r="H8" s="38" t="str">
        <f>IF($C8=0,"",RANK(F8,(F$9,F$11:F$12,F$14:F$87)))</f>
        <v/>
      </c>
      <c r="I8" s="38" t="str">
        <f t="shared" si="1"/>
        <v/>
      </c>
      <c r="J8" s="66" t="str">
        <f t="shared" si="2"/>
        <v/>
      </c>
      <c r="K8" s="45"/>
      <c r="L8" s="46"/>
      <c r="M8" s="46"/>
      <c r="N8" s="47" t="s">
        <v>197</v>
      </c>
      <c r="O8" s="39" t="str">
        <f>IF($AA8=0,"",RANK(M8,(M$9,M$11:M$12,M$14:M$87)))</f>
        <v/>
      </c>
      <c r="P8" s="39" t="str">
        <f>IF($C8=0,"",RANK(N8,(N$9,N$11:N$12,N$14:N$87)))</f>
        <v/>
      </c>
      <c r="Q8" s="39" t="str">
        <f t="shared" si="3"/>
        <v/>
      </c>
      <c r="R8" s="65" t="str">
        <f t="shared" ref="R8:R71" si="6">IF(M8&lt;=5,"",COUNTIF(M$7:M$87,"&gt;5")+1-RANK(Q8,Q$7:Q$87))</f>
        <v/>
      </c>
      <c r="S8" s="47" t="s">
        <v>197</v>
      </c>
      <c r="T8" s="48"/>
      <c r="U8" s="49" t="s">
        <v>197</v>
      </c>
      <c r="V8" s="40" t="str">
        <f>IF($AA8=0,"",RANK(T8,(T$9,T$11:T$12,T$14:T$87)))</f>
        <v/>
      </c>
      <c r="W8" s="40" t="str">
        <f>IF($C8=0,"",RANK(U8,(U$9,U$11:U$12,U$14:U$87)))</f>
        <v/>
      </c>
      <c r="X8" s="40" t="str">
        <f t="shared" si="4"/>
        <v/>
      </c>
      <c r="Y8" s="71" t="str">
        <f t="shared" ref="Y8:Y71" si="7">IF(T8&lt;=5,"",COUNTIF(T$7:T$87,"&gt;5")+1-RANK(X8,X$7:X$87))</f>
        <v/>
      </c>
      <c r="Z8" s="49" t="s">
        <v>197</v>
      </c>
      <c r="AA8" s="50"/>
      <c r="AB8" s="51" t="s">
        <v>197</v>
      </c>
      <c r="AC8" s="41" t="str">
        <f>IF($AA8=0,"",RANK(AA8,(AA$9,AA$11:AA$12,AA$14:AA$87)))</f>
        <v/>
      </c>
      <c r="AD8" s="41" t="str">
        <f>IF($C8=0,"",RANK(AB8,(AB$9,AB$11:AB$12,AB$14:AB$87)))</f>
        <v/>
      </c>
      <c r="AE8" s="41" t="str">
        <f t="shared" si="5"/>
        <v/>
      </c>
      <c r="AF8" s="69" t="str">
        <f t="shared" ref="AF8:AF71" si="8">IF(AA8&lt;=5,"",COUNTIF(AA$7:AA$87,"&gt;5")+1-RANK(AE8,AE$7:AE$87))</f>
        <v/>
      </c>
      <c r="AG8" s="51" t="s">
        <v>197</v>
      </c>
    </row>
    <row r="9" spans="1:34">
      <c r="A9" t="s">
        <v>38</v>
      </c>
      <c r="B9" t="s">
        <v>39</v>
      </c>
      <c r="C9" s="52">
        <v>1491</v>
      </c>
      <c r="D9" s="54">
        <v>359</v>
      </c>
      <c r="E9" s="54">
        <v>278</v>
      </c>
      <c r="F9" s="55">
        <v>0.18645204560697518</v>
      </c>
      <c r="G9" s="38">
        <f>IF(E9&lt;=5,"",RANK(E9,(E$9,E$11:E$12,E$14:E$87)))</f>
        <v>64</v>
      </c>
      <c r="H9" s="38">
        <f>IF(E9&lt;=5,"",RANK(F9,(F$9,F$11:F$12,F$14:F$87)))</f>
        <v>58</v>
      </c>
      <c r="I9" s="38">
        <f>IF(E9&lt;=5,"",AVERAGE(G9:H9))</f>
        <v>61</v>
      </c>
      <c r="J9" s="66">
        <f t="shared" si="2"/>
        <v>65</v>
      </c>
      <c r="K9" s="55">
        <v>0.17644056065646077</v>
      </c>
      <c r="L9" s="8">
        <v>53</v>
      </c>
      <c r="M9" s="8">
        <v>50</v>
      </c>
      <c r="N9" s="9">
        <v>3.35345405767941E-2</v>
      </c>
      <c r="O9" s="38">
        <f>IF(M9&lt;=5,"",RANK(M9,(M$9,M$11:M$12,M$14:M$87)))</f>
        <v>56</v>
      </c>
      <c r="P9" s="38">
        <f>IF(M9&lt;=5,"",RANK(N9,(N$9,N$11:N$12,N$14:N$87)))</f>
        <v>37</v>
      </c>
      <c r="Q9" s="39">
        <f>IF(M9&lt;=5,"",AVERAGE(O9:P9))</f>
        <v>46.5</v>
      </c>
      <c r="R9" s="66">
        <f t="shared" si="6"/>
        <v>50</v>
      </c>
      <c r="S9" s="9">
        <v>2.5468832476805967E-2</v>
      </c>
      <c r="T9" s="12">
        <v>42</v>
      </c>
      <c r="U9" s="13">
        <v>2.8169014084507043E-2</v>
      </c>
      <c r="V9" s="38">
        <f>IF(T9&lt;=5,"",RANK(T9,(T$9,T$11:T$12,T$14:T$87)))</f>
        <v>56</v>
      </c>
      <c r="W9" s="38">
        <f>IF(T9&lt;=5,"",RANK(U9,(U$9,U$11:U$12,U$14:U$87)))</f>
        <v>32</v>
      </c>
      <c r="X9" s="40">
        <f t="shared" ref="X9:X73" si="9">IF(T9&lt;=5,"",AVERAGE(V9:W9))</f>
        <v>44</v>
      </c>
      <c r="Y9" s="66">
        <f t="shared" si="7"/>
        <v>49</v>
      </c>
      <c r="Z9" s="13">
        <v>1.7289593224392601E-2</v>
      </c>
      <c r="AA9" s="50">
        <v>4</v>
      </c>
      <c r="AB9" s="51">
        <v>2.6827632461435278E-3</v>
      </c>
      <c r="AC9" s="41" t="str">
        <f>IF(AA9&lt;=5,"",RANK(AA9,(AA$9,AA$11:AA$12,AA$14:AA$87)))</f>
        <v/>
      </c>
      <c r="AD9" s="41" t="str">
        <f>IF(AA9&lt;=5,"",RANK(AB9,(AB$9,AB$11:AB$12,AB$14:AB$87)))</f>
        <v/>
      </c>
      <c r="AE9" s="41" t="str">
        <f>IF(AA9&lt;=5,"",AVERAGE(AC9:AD9))</f>
        <v/>
      </c>
      <c r="AF9" s="69" t="str">
        <f t="shared" si="8"/>
        <v/>
      </c>
      <c r="AG9" s="51">
        <v>4.3725103464612048E-3</v>
      </c>
    </row>
    <row r="10" spans="1:34" s="42" customFormat="1">
      <c r="A10" s="42" t="s">
        <v>40</v>
      </c>
      <c r="B10" s="83" t="s">
        <v>41</v>
      </c>
      <c r="C10" s="43">
        <v>0</v>
      </c>
      <c r="D10" s="44"/>
      <c r="E10" s="44"/>
      <c r="F10" s="45"/>
      <c r="G10" s="38" t="str">
        <f>IF(E10&lt;=5,"",RANK(E10,(E$9,E$11:E$12,E$14:E$87)))</f>
        <v/>
      </c>
      <c r="H10" s="38" t="str">
        <f>IF(E10&lt;=5,"",RANK(F10,(F$9,F$11:F$12,F$14:F$87)))</f>
        <v/>
      </c>
      <c r="I10" s="38" t="str">
        <f t="shared" ref="I10:I73" si="10">IF(E10&lt;=5,"",AVERAGE(G10:H10))</f>
        <v/>
      </c>
      <c r="J10" s="66" t="str">
        <f t="shared" si="2"/>
        <v/>
      </c>
      <c r="K10" s="45" t="s">
        <v>197</v>
      </c>
      <c r="L10" s="46"/>
      <c r="M10" s="46"/>
      <c r="N10" s="47" t="s">
        <v>197</v>
      </c>
      <c r="O10" s="39" t="str">
        <f>IF(M10&lt;=5,"",RANK(M10,(M$9,M$11:M$12,M$14:M$87)))</f>
        <v/>
      </c>
      <c r="P10" s="39" t="str">
        <f>IF(M10&lt;=5,"",RANK(N10,(N$9,N$11:N$12,N$14:N$87)))</f>
        <v/>
      </c>
      <c r="Q10" s="39" t="str">
        <f t="shared" ref="Q10:Q73" si="11">IF(M10&lt;=5,"",AVERAGE(O10:P10))</f>
        <v/>
      </c>
      <c r="R10" s="65" t="str">
        <f t="shared" si="6"/>
        <v/>
      </c>
      <c r="S10" s="47" t="s">
        <v>197</v>
      </c>
      <c r="T10" s="48"/>
      <c r="U10" s="49" t="s">
        <v>197</v>
      </c>
      <c r="V10" s="40" t="str">
        <f>IF(T10&lt;=5,"",RANK(T10,(T$9,T$11:T$12,T$14:T$87)))</f>
        <v/>
      </c>
      <c r="W10" s="40" t="str">
        <f>IF(T10&lt;=5,"",RANK(U10,(U$9,U$11:U$12,U$14:U$87)))</f>
        <v/>
      </c>
      <c r="X10" s="40" t="str">
        <f t="shared" si="9"/>
        <v/>
      </c>
      <c r="Y10" s="71" t="str">
        <f t="shared" si="7"/>
        <v/>
      </c>
      <c r="Z10" s="49" t="s">
        <v>197</v>
      </c>
      <c r="AA10" s="50"/>
      <c r="AB10" s="51" t="s">
        <v>197</v>
      </c>
      <c r="AC10" s="41" t="str">
        <f>IF(AA10&lt;=5,"",RANK(AA10,(AA$9,AA$11:AA$12,AA$14:AA$87)))</f>
        <v/>
      </c>
      <c r="AD10" s="41" t="str">
        <f>IF(AA10&lt;=5,"",RANK(AB10,(AB$9,AB$11:AB$12,AB$14:AB$87)))</f>
        <v/>
      </c>
      <c r="AE10" s="41" t="str">
        <f t="shared" ref="AE10:AE73" si="12">IF(AA10&lt;=5,"",AVERAGE(AC10:AD10))</f>
        <v/>
      </c>
      <c r="AF10" s="69" t="str">
        <f t="shared" si="8"/>
        <v/>
      </c>
      <c r="AG10" s="51" t="s">
        <v>197</v>
      </c>
    </row>
    <row r="11" spans="1:34">
      <c r="A11" t="s">
        <v>42</v>
      </c>
      <c r="B11" t="s">
        <v>43</v>
      </c>
      <c r="C11" s="52">
        <v>65603</v>
      </c>
      <c r="D11" s="54">
        <v>26426</v>
      </c>
      <c r="E11" s="54">
        <v>19101</v>
      </c>
      <c r="F11" s="55">
        <v>0.29116046522262701</v>
      </c>
      <c r="G11" s="38">
        <f>IF(E11&lt;=5,"",RANK(E11,(E$9,E$11:E$12,E$14:E$87)))</f>
        <v>3</v>
      </c>
      <c r="H11" s="38">
        <f>IF(E11&lt;=5,"",RANK(F11,(F$9,F$11:F$12,F$14:F$87)))</f>
        <v>19</v>
      </c>
      <c r="I11" s="38">
        <f t="shared" si="10"/>
        <v>11</v>
      </c>
      <c r="J11" s="66">
        <f t="shared" si="2"/>
        <v>4</v>
      </c>
      <c r="K11" s="55">
        <v>0.30451977770032024</v>
      </c>
      <c r="L11" s="8">
        <v>4614</v>
      </c>
      <c r="M11" s="8">
        <v>4151</v>
      </c>
      <c r="N11" s="9">
        <v>6.3274545371400703E-2</v>
      </c>
      <c r="O11" s="38">
        <f>IF(M11&lt;=5,"",RANK(M11,(M$9,M$11:M$12,M$14:M$87)))</f>
        <v>3</v>
      </c>
      <c r="P11" s="38">
        <f>IF(M11&lt;=5,"",RANK(N11,(N$9,N$11:N$12,N$14:N$87)))</f>
        <v>5</v>
      </c>
      <c r="Q11" s="39">
        <f t="shared" si="11"/>
        <v>4</v>
      </c>
      <c r="R11" s="66">
        <f t="shared" si="6"/>
        <v>3</v>
      </c>
      <c r="S11" s="9">
        <v>6.573871968702602E-2</v>
      </c>
      <c r="T11" s="12">
        <v>2699</v>
      </c>
      <c r="U11" s="13">
        <v>4.1141411215950489E-2</v>
      </c>
      <c r="V11" s="38">
        <f>IF(T11&lt;=5,"",RANK(T11,(T$9,T$11:T$12,T$14:T$87)))</f>
        <v>1</v>
      </c>
      <c r="W11" s="38">
        <f>IF(T11&lt;=5,"",RANK(U11,(U$9,U$11:U$12,U$14:U$87)))</f>
        <v>3</v>
      </c>
      <c r="X11" s="40">
        <f t="shared" si="9"/>
        <v>2</v>
      </c>
      <c r="Y11" s="66">
        <f t="shared" si="7"/>
        <v>1</v>
      </c>
      <c r="Z11" s="13">
        <v>4.5423179830985282E-2</v>
      </c>
      <c r="AA11" s="16">
        <v>461</v>
      </c>
      <c r="AB11" s="17">
        <v>7.0271176623020286E-3</v>
      </c>
      <c r="AC11" s="41">
        <f>IF(AA11&lt;=5,"",RANK(AA11,(AA$9,AA$11:AA$12,AA$14:AA$87)))</f>
        <v>3</v>
      </c>
      <c r="AD11" s="41">
        <f>IF(AA11&lt;=5,"",RANK(AB11,(AB$9,AB$11:AB$12,AB$14:AB$87)))</f>
        <v>21</v>
      </c>
      <c r="AE11" s="41">
        <f t="shared" si="12"/>
        <v>12</v>
      </c>
      <c r="AF11" s="69">
        <f t="shared" si="8"/>
        <v>7</v>
      </c>
      <c r="AG11" s="17">
        <v>7.3631163887006145E-3</v>
      </c>
    </row>
    <row r="12" spans="1:34">
      <c r="A12" t="s">
        <v>44</v>
      </c>
      <c r="B12" t="s">
        <v>45</v>
      </c>
      <c r="C12" s="52">
        <v>1213</v>
      </c>
      <c r="D12" s="54">
        <v>221</v>
      </c>
      <c r="E12" s="54">
        <v>172</v>
      </c>
      <c r="F12" s="55">
        <v>0.14179719703215168</v>
      </c>
      <c r="G12" s="38">
        <f>IF(E12&lt;=5,"",RANK(E12,(E$9,E$11:E$12,E$14:E$87)))</f>
        <v>73</v>
      </c>
      <c r="H12" s="38">
        <f>IF(E12&lt;=5,"",RANK(F12,(F$9,F$11:F$12,F$14:F$87)))</f>
        <v>66</v>
      </c>
      <c r="I12" s="38">
        <f t="shared" si="10"/>
        <v>69.5</v>
      </c>
      <c r="J12" s="66">
        <f t="shared" si="2"/>
        <v>73</v>
      </c>
      <c r="K12" s="55">
        <v>0.15163880418981768</v>
      </c>
      <c r="L12" s="8">
        <v>24</v>
      </c>
      <c r="M12" s="8">
        <v>24</v>
      </c>
      <c r="N12" s="9">
        <v>1.9785655399835119E-2</v>
      </c>
      <c r="O12" s="38">
        <f>IF(M12&lt;=5,"",RANK(M12,(M$9,M$11:M$12,M$14:M$87)))</f>
        <v>65</v>
      </c>
      <c r="P12" s="38">
        <f>IF(M12&lt;=5,"",RANK(N12,(N$9,N$11:N$12,N$14:N$87)))</f>
        <v>49</v>
      </c>
      <c r="Q12" s="39">
        <f t="shared" si="11"/>
        <v>57</v>
      </c>
      <c r="R12" s="66">
        <f t="shared" si="6"/>
        <v>58</v>
      </c>
      <c r="S12" s="9">
        <v>1.8677553899383147E-2</v>
      </c>
      <c r="T12" s="12">
        <v>22</v>
      </c>
      <c r="U12" s="13">
        <v>1.8136850783182192E-2</v>
      </c>
      <c r="V12" s="38">
        <f>IF(T12&lt;=5,"",RANK(T12,(T$9,T$11:T$12,T$14:T$87)))</f>
        <v>68</v>
      </c>
      <c r="W12" s="38">
        <f>IF(T12&lt;=5,"",RANK(U12,(U$9,U$11:U$12,U$14:U$87)))</f>
        <v>51</v>
      </c>
      <c r="X12" s="40">
        <f t="shared" si="9"/>
        <v>59.5</v>
      </c>
      <c r="Y12" s="66">
        <f t="shared" si="7"/>
        <v>64</v>
      </c>
      <c r="Z12" s="13">
        <v>1.7457667160716242E-2</v>
      </c>
      <c r="AA12" s="63">
        <v>3</v>
      </c>
      <c r="AB12" s="51">
        <v>2.4732069249793899E-3</v>
      </c>
      <c r="AC12" s="41" t="str">
        <f>IF(AA12&lt;=5,"",RANK(AA12,(AA$9,AA$11:AA$12,AA$14:AA$87)))</f>
        <v/>
      </c>
      <c r="AD12" s="41" t="str">
        <f>IF(AA12&lt;=5,"",RANK(AB12,(AB$9,AB$11:AB$12,AB$14:AB$87)))</f>
        <v/>
      </c>
      <c r="AE12" s="41" t="str">
        <f t="shared" si="12"/>
        <v/>
      </c>
      <c r="AF12" s="69" t="str">
        <f t="shared" si="8"/>
        <v/>
      </c>
      <c r="AG12" s="51">
        <v>4.0703399416887314E-3</v>
      </c>
    </row>
    <row r="13" spans="1:34" s="42" customFormat="1">
      <c r="A13" s="42" t="s">
        <v>46</v>
      </c>
      <c r="B13" s="83" t="s">
        <v>47</v>
      </c>
      <c r="C13" s="43">
        <v>0</v>
      </c>
      <c r="D13" s="44">
        <v>5</v>
      </c>
      <c r="E13" s="44">
        <v>4</v>
      </c>
      <c r="F13" s="45" t="s">
        <v>197</v>
      </c>
      <c r="G13" s="38" t="str">
        <f>IF(E13&lt;=5,"",RANK(E13,(E$9,E$11:E$12,E$14:E$87)))</f>
        <v/>
      </c>
      <c r="H13" s="38" t="str">
        <f>IF(E13&lt;=5,"",RANK(F13,(F$9,F$11:F$12,F$14:F$87)))</f>
        <v/>
      </c>
      <c r="I13" s="38" t="str">
        <f t="shared" si="10"/>
        <v/>
      </c>
      <c r="J13" s="66" t="str">
        <f t="shared" si="2"/>
        <v/>
      </c>
      <c r="K13" s="45" t="s">
        <v>197</v>
      </c>
      <c r="L13" s="46"/>
      <c r="M13" s="46"/>
      <c r="N13" s="47" t="s">
        <v>197</v>
      </c>
      <c r="O13" s="39" t="str">
        <f>IF(M13&lt;=5,"",RANK(M13,(M$9,M$11:M$12,M$14:M$87)))</f>
        <v/>
      </c>
      <c r="P13" s="39" t="str">
        <f>IF(M13&lt;=5,"",RANK(N13,(N$9,N$11:N$12,N$14:N$87)))</f>
        <v/>
      </c>
      <c r="Q13" s="39" t="str">
        <f t="shared" si="11"/>
        <v/>
      </c>
      <c r="R13" s="65" t="str">
        <f t="shared" si="6"/>
        <v/>
      </c>
      <c r="S13" s="47" t="s">
        <v>197</v>
      </c>
      <c r="T13" s="48"/>
      <c r="U13" s="49" t="s">
        <v>197</v>
      </c>
      <c r="V13" s="40" t="str">
        <f>IF(T13&lt;=5,"",RANK(T13,(T$9,T$11:T$12,T$14:T$87)))</f>
        <v/>
      </c>
      <c r="W13" s="40" t="str">
        <f>IF(T13&lt;=5,"",RANK(U13,(U$9,U$11:U$12,U$14:U$87)))</f>
        <v/>
      </c>
      <c r="X13" s="40" t="str">
        <f t="shared" si="9"/>
        <v/>
      </c>
      <c r="Y13" s="71" t="str">
        <f t="shared" si="7"/>
        <v/>
      </c>
      <c r="Z13" s="49" t="s">
        <v>197</v>
      </c>
      <c r="AA13" s="50"/>
      <c r="AB13" s="51" t="s">
        <v>197</v>
      </c>
      <c r="AC13" s="41" t="str">
        <f>IF(AA13&lt;=5,"",RANK(AA13,(AA$9,AA$11:AA$12,AA$14:AA$87)))</f>
        <v/>
      </c>
      <c r="AD13" s="41" t="str">
        <f>IF(AA13&lt;=5,"",RANK(AB13,(AB$9,AB$11:AB$12,AB$14:AB$87)))</f>
        <v/>
      </c>
      <c r="AE13" s="41" t="str">
        <f t="shared" si="12"/>
        <v/>
      </c>
      <c r="AF13" s="69" t="str">
        <f t="shared" si="8"/>
        <v/>
      </c>
      <c r="AG13" s="51" t="s">
        <v>197</v>
      </c>
    </row>
    <row r="14" spans="1:34">
      <c r="A14" t="s">
        <v>48</v>
      </c>
      <c r="B14" t="s">
        <v>49</v>
      </c>
      <c r="C14" s="52">
        <v>2996</v>
      </c>
      <c r="D14" s="54">
        <v>1280</v>
      </c>
      <c r="E14" s="54">
        <v>941</v>
      </c>
      <c r="F14" s="55">
        <v>0.31408544726301735</v>
      </c>
      <c r="G14" s="38">
        <f>IF(E14&lt;=5,"",RANK(E14,(E$9,E$11:E$12,E$14:E$87)))</f>
        <v>52</v>
      </c>
      <c r="H14" s="38">
        <f>IF(E14&lt;=5,"",RANK(F14,(F$9,F$11:F$12,F$14:F$87)))</f>
        <v>11</v>
      </c>
      <c r="I14" s="38">
        <f t="shared" si="10"/>
        <v>31.5</v>
      </c>
      <c r="J14" s="66">
        <f t="shared" si="2"/>
        <v>26</v>
      </c>
      <c r="K14" s="55">
        <v>0.31099088907102218</v>
      </c>
      <c r="L14" s="8">
        <v>149</v>
      </c>
      <c r="M14" s="8">
        <v>138</v>
      </c>
      <c r="N14" s="9">
        <v>4.6061415220293722E-2</v>
      </c>
      <c r="O14" s="38">
        <f>IF(M14&lt;=5,"",RANK(M14,(M$9,M$11:M$12,M$14:M$87)))</f>
        <v>45</v>
      </c>
      <c r="P14" s="38">
        <f>IF(M14&lt;=5,"",RANK(N14,(N$9,N$11:N$12,N$14:N$87)))</f>
        <v>21</v>
      </c>
      <c r="Q14" s="39">
        <f t="shared" si="11"/>
        <v>33</v>
      </c>
      <c r="R14" s="66">
        <f t="shared" si="6"/>
        <v>33</v>
      </c>
      <c r="S14" s="9">
        <v>4.353731051379759E-2</v>
      </c>
      <c r="T14" s="12">
        <v>92</v>
      </c>
      <c r="U14" s="13">
        <v>3.0707610146862484E-2</v>
      </c>
      <c r="V14" s="38">
        <f>IF(T14&lt;=5,"",RANK(T14,(T$9,T$11:T$12,T$14:T$87)))</f>
        <v>53</v>
      </c>
      <c r="W14" s="38">
        <f>IF(T14&lt;=5,"",RANK(U14,(U$9,U$11:U$12,U$14:U$87)))</f>
        <v>26</v>
      </c>
      <c r="X14" s="40">
        <f t="shared" si="9"/>
        <v>39.5</v>
      </c>
      <c r="Y14" s="66">
        <f t="shared" si="7"/>
        <v>45</v>
      </c>
      <c r="Z14" s="13">
        <v>2.6924954644915663E-2</v>
      </c>
      <c r="AA14" s="16">
        <v>17</v>
      </c>
      <c r="AB14" s="17">
        <v>5.6742323097463288E-3</v>
      </c>
      <c r="AC14" s="41">
        <f>IF(AA14&lt;=5,"",RANK(AA14,(AA$9,AA$11:AA$12,AA$14:AA$87)))</f>
        <v>51</v>
      </c>
      <c r="AD14" s="41">
        <f>IF(AA14&lt;=5,"",RANK(AB14,(AB$9,AB$11:AB$12,AB$14:AB$87)))</f>
        <v>27</v>
      </c>
      <c r="AE14" s="41">
        <f t="shared" si="12"/>
        <v>39</v>
      </c>
      <c r="AF14" s="69">
        <f t="shared" si="8"/>
        <v>42</v>
      </c>
      <c r="AG14" s="17">
        <v>5.9011675925166518E-3</v>
      </c>
    </row>
    <row r="15" spans="1:34">
      <c r="A15" t="s">
        <v>50</v>
      </c>
      <c r="B15" t="s">
        <v>51</v>
      </c>
      <c r="C15" s="52">
        <v>3633</v>
      </c>
      <c r="D15" s="54">
        <v>1239</v>
      </c>
      <c r="E15" s="54">
        <v>963</v>
      </c>
      <c r="F15" s="55">
        <v>0.26507018992568127</v>
      </c>
      <c r="G15" s="38">
        <f>IF(E15&lt;=5,"",RANK(E15,(E$9,E$11:E$12,E$14:E$87)))</f>
        <v>51</v>
      </c>
      <c r="H15" s="38">
        <f>IF(E15&lt;=5,"",RANK(F15,(F$9,F$11:F$12,F$14:F$87)))</f>
        <v>34</v>
      </c>
      <c r="I15" s="38">
        <f t="shared" si="10"/>
        <v>42.5</v>
      </c>
      <c r="J15" s="66">
        <f t="shared" si="2"/>
        <v>52</v>
      </c>
      <c r="K15" s="55" t="s">
        <v>197</v>
      </c>
      <c r="L15" s="8">
        <v>116</v>
      </c>
      <c r="M15" s="8">
        <v>106</v>
      </c>
      <c r="N15" s="9">
        <v>2.917698871456097E-2</v>
      </c>
      <c r="O15" s="38">
        <f>IF(M15&lt;=5,"",RANK(M15,(M$9,M$11:M$12,M$14:M$87)))</f>
        <v>48</v>
      </c>
      <c r="P15" s="38">
        <f>IF(M15&lt;=5,"",RANK(N15,(N$9,N$11:N$12,N$14:N$87)))</f>
        <v>41</v>
      </c>
      <c r="Q15" s="39">
        <f t="shared" si="11"/>
        <v>44.5</v>
      </c>
      <c r="R15" s="66">
        <f t="shared" si="6"/>
        <v>45</v>
      </c>
      <c r="S15" s="9" t="s">
        <v>197</v>
      </c>
      <c r="T15" s="12">
        <v>143</v>
      </c>
      <c r="U15" s="13">
        <v>3.9361409303605835E-2</v>
      </c>
      <c r="V15" s="38">
        <f>IF(T15&lt;=5,"",RANK(T15,(T$9,T$11:T$12,T$14:T$87)))</f>
        <v>48</v>
      </c>
      <c r="W15" s="38">
        <f>IF(T15&lt;=5,"",RANK(U15,(U$9,U$11:U$12,U$14:U$87)))</f>
        <v>5</v>
      </c>
      <c r="X15" s="40">
        <f t="shared" si="9"/>
        <v>26.5</v>
      </c>
      <c r="Y15" s="66">
        <f t="shared" si="7"/>
        <v>18</v>
      </c>
      <c r="Z15" s="13" t="s">
        <v>197</v>
      </c>
      <c r="AA15" s="16">
        <v>10</v>
      </c>
      <c r="AB15" s="17">
        <v>2.7525461051472614E-3</v>
      </c>
      <c r="AC15" s="41">
        <f>IF(AA15&lt;=5,"",RANK(AA15,(AA$9,AA$11:AA$12,AA$14:AA$87)))</f>
        <v>58</v>
      </c>
      <c r="AD15" s="41">
        <f>IF(AA15&lt;=5,"",RANK(AB15,(AB$9,AB$11:AB$12,AB$14:AB$87)))</f>
        <v>59</v>
      </c>
      <c r="AE15" s="41">
        <f t="shared" si="12"/>
        <v>58.5</v>
      </c>
      <c r="AF15" s="69">
        <f t="shared" si="8"/>
        <v>61</v>
      </c>
      <c r="AG15" s="17" t="s">
        <v>197</v>
      </c>
    </row>
    <row r="16" spans="1:34">
      <c r="A16" t="s">
        <v>52</v>
      </c>
      <c r="B16" t="s">
        <v>53</v>
      </c>
      <c r="C16" s="52">
        <v>4572</v>
      </c>
      <c r="D16" s="54">
        <v>1545</v>
      </c>
      <c r="E16" s="54">
        <v>1213</v>
      </c>
      <c r="F16" s="55">
        <v>0.26531058617672792</v>
      </c>
      <c r="G16" s="38">
        <f>IF(E16&lt;=5,"",RANK(E16,(E$9,E$11:E$12,E$14:E$87)))</f>
        <v>48</v>
      </c>
      <c r="H16" s="38">
        <f>IF(E16&lt;=5,"",RANK(F16,(F$9,F$11:F$12,F$14:F$87)))</f>
        <v>33</v>
      </c>
      <c r="I16" s="38">
        <f t="shared" si="10"/>
        <v>40.5</v>
      </c>
      <c r="J16" s="66">
        <f t="shared" si="2"/>
        <v>49</v>
      </c>
      <c r="K16" s="55">
        <v>0.2478626036244343</v>
      </c>
      <c r="L16" s="8">
        <v>199</v>
      </c>
      <c r="M16" s="8">
        <v>186</v>
      </c>
      <c r="N16" s="9">
        <v>4.0682414698162729E-2</v>
      </c>
      <c r="O16" s="38">
        <f>IF(M16&lt;=5,"",RANK(M16,(M$9,M$11:M$12,M$14:M$87)))</f>
        <v>43</v>
      </c>
      <c r="P16" s="38">
        <f>IF(M16&lt;=5,"",RANK(N16,(N$9,N$11:N$12,N$14:N$87)))</f>
        <v>25</v>
      </c>
      <c r="Q16" s="39">
        <f t="shared" si="11"/>
        <v>34</v>
      </c>
      <c r="R16" s="66">
        <f t="shared" si="6"/>
        <v>36</v>
      </c>
      <c r="S16" s="9">
        <v>3.6713660153862772E-2</v>
      </c>
      <c r="T16" s="12">
        <v>172</v>
      </c>
      <c r="U16" s="13">
        <v>3.762029746281715E-2</v>
      </c>
      <c r="V16" s="38">
        <f>IF(T16&lt;=5,"",RANK(T16,(T$9,T$11:T$12,T$14:T$87)))</f>
        <v>43</v>
      </c>
      <c r="W16" s="38">
        <f>IF(T16&lt;=5,"",RANK(U16,(U$9,U$11:U$12,U$14:U$87)))</f>
        <v>6</v>
      </c>
      <c r="X16" s="40">
        <f t="shared" si="9"/>
        <v>24.5</v>
      </c>
      <c r="Y16" s="66">
        <f t="shared" si="7"/>
        <v>17</v>
      </c>
      <c r="Z16" s="13">
        <v>2.7813441563952414E-2</v>
      </c>
      <c r="AA16" s="16">
        <v>14</v>
      </c>
      <c r="AB16" s="17">
        <v>3.0621172353455816E-3</v>
      </c>
      <c r="AC16" s="41">
        <f>IF(AA16&lt;=5,"",RANK(AA16,(AA$9,AA$11:AA$12,AA$14:AA$87)))</f>
        <v>53</v>
      </c>
      <c r="AD16" s="41">
        <f>IF(AA16&lt;=5,"",RANK(AB16,(AB$9,AB$11:AB$12,AB$14:AB$87)))</f>
        <v>54</v>
      </c>
      <c r="AE16" s="41">
        <f t="shared" si="12"/>
        <v>53.5</v>
      </c>
      <c r="AF16" s="69">
        <f t="shared" si="8"/>
        <v>56</v>
      </c>
      <c r="AG16" s="17">
        <v>3.6024384869047278E-3</v>
      </c>
    </row>
    <row r="17" spans="1:33">
      <c r="A17" t="s">
        <v>54</v>
      </c>
      <c r="B17" t="s">
        <v>55</v>
      </c>
      <c r="C17" s="52">
        <v>4755</v>
      </c>
      <c r="D17" s="54">
        <v>1831</v>
      </c>
      <c r="E17" s="54">
        <v>1347</v>
      </c>
      <c r="F17" s="55">
        <v>0.28328075709779182</v>
      </c>
      <c r="G17" s="38">
        <f>IF(E17&lt;=5,"",RANK(E17,(E$9,E$11:E$12,E$14:E$87)))</f>
        <v>45</v>
      </c>
      <c r="H17" s="38">
        <f>IF(E17&lt;=5,"",RANK(F17,(F$9,F$11:F$12,F$14:F$87)))</f>
        <v>21</v>
      </c>
      <c r="I17" s="38">
        <f t="shared" si="10"/>
        <v>33</v>
      </c>
      <c r="J17" s="66">
        <f t="shared" si="2"/>
        <v>32</v>
      </c>
      <c r="K17" s="55">
        <v>0.2765604473880906</v>
      </c>
      <c r="L17" s="8">
        <v>359</v>
      </c>
      <c r="M17" s="8">
        <v>324</v>
      </c>
      <c r="N17" s="9">
        <v>6.8138801261829654E-2</v>
      </c>
      <c r="O17" s="38">
        <f>IF(M17&lt;=5,"",RANK(M17,(M$9,M$11:M$12,M$14:M$87)))</f>
        <v>30</v>
      </c>
      <c r="P17" s="38">
        <f>IF(M17&lt;=5,"",RANK(N17,(N$9,N$11:N$12,N$14:N$87)))</f>
        <v>4</v>
      </c>
      <c r="Q17" s="39">
        <f t="shared" si="11"/>
        <v>17</v>
      </c>
      <c r="R17" s="66">
        <f t="shared" si="6"/>
        <v>12</v>
      </c>
      <c r="S17" s="9">
        <v>5.7917301488146535E-2</v>
      </c>
      <c r="T17" s="12">
        <v>175</v>
      </c>
      <c r="U17" s="13">
        <v>3.6803364879074658E-2</v>
      </c>
      <c r="V17" s="38">
        <f>IF(T17&lt;=5,"",RANK(T17,(T$9,T$11:T$12,T$14:T$87)))</f>
        <v>42</v>
      </c>
      <c r="W17" s="38">
        <f>IF(T17&lt;=5,"",RANK(U17,(U$9,U$11:U$12,U$14:U$87)))</f>
        <v>7</v>
      </c>
      <c r="X17" s="40">
        <f t="shared" si="9"/>
        <v>24.5</v>
      </c>
      <c r="Y17" s="66">
        <f t="shared" si="7"/>
        <v>17</v>
      </c>
      <c r="Z17" s="13">
        <v>3.7557144732305571E-2</v>
      </c>
      <c r="AA17" s="16">
        <v>27</v>
      </c>
      <c r="AB17" s="17">
        <v>5.6782334384858045E-3</v>
      </c>
      <c r="AC17" s="41">
        <f>IF(AA17&lt;=5,"",RANK(AA17,(AA$9,AA$11:AA$12,AA$14:AA$87)))</f>
        <v>45</v>
      </c>
      <c r="AD17" s="41">
        <f>IF(AA17&lt;=5,"",RANK(AB17,(AB$9,AB$11:AB$12,AB$14:AB$87)))</f>
        <v>26</v>
      </c>
      <c r="AE17" s="41">
        <f t="shared" si="12"/>
        <v>35.5</v>
      </c>
      <c r="AF17" s="69">
        <f t="shared" si="8"/>
        <v>37</v>
      </c>
      <c r="AG17" s="17">
        <v>7.012979696114828E-3</v>
      </c>
    </row>
    <row r="18" spans="1:33">
      <c r="A18" t="s">
        <v>56</v>
      </c>
      <c r="B18" t="s">
        <v>57</v>
      </c>
      <c r="C18" s="52">
        <v>5383</v>
      </c>
      <c r="D18" s="54">
        <v>2596</v>
      </c>
      <c r="E18" s="54">
        <v>1806</v>
      </c>
      <c r="F18" s="55">
        <v>0.33550065019505854</v>
      </c>
      <c r="G18" s="38">
        <f>IF(E18&lt;=5,"",RANK(E18,(E$9,E$11:E$12,E$14:E$87)))</f>
        <v>40</v>
      </c>
      <c r="H18" s="38">
        <f>IF(E18&lt;=5,"",RANK(F18,(F$9,F$11:F$12,F$14:F$87)))</f>
        <v>7</v>
      </c>
      <c r="I18" s="38">
        <f t="shared" si="10"/>
        <v>23.5</v>
      </c>
      <c r="J18" s="66">
        <f t="shared" si="2"/>
        <v>13</v>
      </c>
      <c r="K18" s="55">
        <v>0.31631179544743498</v>
      </c>
      <c r="L18" s="8">
        <v>282</v>
      </c>
      <c r="M18" s="8">
        <v>263</v>
      </c>
      <c r="N18" s="9">
        <v>4.8857514397176297E-2</v>
      </c>
      <c r="O18" s="38">
        <f>IF(M18&lt;=5,"",RANK(M18,(M$9,M$11:M$12,M$14:M$87)))</f>
        <v>33</v>
      </c>
      <c r="P18" s="38">
        <f>IF(M18&lt;=5,"",RANK(N18,(N$9,N$11:N$12,N$14:N$87)))</f>
        <v>18</v>
      </c>
      <c r="Q18" s="39">
        <f t="shared" si="11"/>
        <v>25.5</v>
      </c>
      <c r="R18" s="66">
        <f t="shared" si="6"/>
        <v>26</v>
      </c>
      <c r="S18" s="9">
        <v>4.4146308588082425E-2</v>
      </c>
      <c r="T18" s="12">
        <v>228</v>
      </c>
      <c r="U18" s="13">
        <v>4.2355563812000743E-2</v>
      </c>
      <c r="V18" s="38">
        <f>IF(T18&lt;=5,"",RANK(T18,(T$9,T$11:T$12,T$14:T$87)))</f>
        <v>32</v>
      </c>
      <c r="W18" s="38">
        <f>IF(T18&lt;=5,"",RANK(U18,(U$9,U$11:U$12,U$14:U$87)))</f>
        <v>2</v>
      </c>
      <c r="X18" s="40">
        <f t="shared" si="9"/>
        <v>17</v>
      </c>
      <c r="Y18" s="66">
        <f t="shared" si="7"/>
        <v>7</v>
      </c>
      <c r="Z18" s="13">
        <v>3.7367676645697769E-2</v>
      </c>
      <c r="AA18" s="16">
        <v>56</v>
      </c>
      <c r="AB18" s="17">
        <v>1.0403120936280884E-2</v>
      </c>
      <c r="AC18" s="41">
        <f>IF(AA18&lt;=5,"",RANK(AA18,(AA$9,AA$11:AA$12,AA$14:AA$87)))</f>
        <v>31</v>
      </c>
      <c r="AD18" s="41">
        <f>IF(AA18&lt;=5,"",RANK(AB18,(AB$9,AB$11:AB$12,AB$14:AB$87)))</f>
        <v>5</v>
      </c>
      <c r="AE18" s="41">
        <f t="shared" si="12"/>
        <v>18</v>
      </c>
      <c r="AF18" s="69">
        <f t="shared" si="8"/>
        <v>13</v>
      </c>
      <c r="AG18" s="17">
        <v>9.7159118239729808E-3</v>
      </c>
    </row>
    <row r="19" spans="1:33">
      <c r="A19" t="s">
        <v>58</v>
      </c>
      <c r="B19" t="s">
        <v>59</v>
      </c>
      <c r="C19" s="52">
        <v>5328</v>
      </c>
      <c r="D19" s="54">
        <v>1912</v>
      </c>
      <c r="E19" s="54">
        <v>1471</v>
      </c>
      <c r="F19" s="55">
        <v>0.27608858858858859</v>
      </c>
      <c r="G19" s="38">
        <f>IF(E19&lt;=5,"",RANK(E19,(E$9,E$11:E$12,E$14:E$87)))</f>
        <v>44</v>
      </c>
      <c r="H19" s="38">
        <f>IF(E19&lt;=5,"",RANK(F19,(F$9,F$11:F$12,F$14:F$87)))</f>
        <v>28</v>
      </c>
      <c r="I19" s="38">
        <f t="shared" si="10"/>
        <v>36</v>
      </c>
      <c r="J19" s="66">
        <f t="shared" si="2"/>
        <v>41</v>
      </c>
      <c r="K19" s="55">
        <v>0.27283768504678974</v>
      </c>
      <c r="L19" s="8">
        <v>237</v>
      </c>
      <c r="M19" s="8">
        <v>209</v>
      </c>
      <c r="N19" s="9">
        <v>3.9226726726726724E-2</v>
      </c>
      <c r="O19" s="38">
        <f>IF(M19&lt;=5,"",RANK(M19,(M$9,M$11:M$12,M$14:M$87)))</f>
        <v>39</v>
      </c>
      <c r="P19" s="38">
        <f>IF(M19&lt;=5,"",RANK(N19,(N$9,N$11:N$12,N$14:N$87)))</f>
        <v>28</v>
      </c>
      <c r="Q19" s="39">
        <f t="shared" si="11"/>
        <v>33.5</v>
      </c>
      <c r="R19" s="66">
        <f t="shared" si="6"/>
        <v>34</v>
      </c>
      <c r="S19" s="9">
        <v>3.7368385538104031E-2</v>
      </c>
      <c r="T19" s="12">
        <v>155</v>
      </c>
      <c r="U19" s="13">
        <v>2.9091591591591592E-2</v>
      </c>
      <c r="V19" s="38">
        <f>IF(T19&lt;=5,"",RANK(T19,(T$9,T$11:T$12,T$14:T$87)))</f>
        <v>45</v>
      </c>
      <c r="W19" s="38">
        <f>IF(T19&lt;=5,"",RANK(U19,(U$9,U$11:U$12,U$14:U$87)))</f>
        <v>29</v>
      </c>
      <c r="X19" s="40">
        <f t="shared" si="9"/>
        <v>37</v>
      </c>
      <c r="Y19" s="66">
        <f t="shared" si="7"/>
        <v>40</v>
      </c>
      <c r="Z19" s="13">
        <v>2.6880652394260747E-2</v>
      </c>
      <c r="AA19" s="16">
        <v>14</v>
      </c>
      <c r="AB19" s="17">
        <v>2.6276276276276278E-3</v>
      </c>
      <c r="AC19" s="41">
        <f>IF(AA19&lt;=5,"",RANK(AA19,(AA$9,AA$11:AA$12,AA$14:AA$87)))</f>
        <v>53</v>
      </c>
      <c r="AD19" s="41">
        <f>IF(AA19&lt;=5,"",RANK(AB19,(AB$9,AB$11:AB$12,AB$14:AB$87)))</f>
        <v>61</v>
      </c>
      <c r="AE19" s="41">
        <f t="shared" si="12"/>
        <v>57</v>
      </c>
      <c r="AF19" s="69">
        <f t="shared" si="8"/>
        <v>59</v>
      </c>
      <c r="AG19" s="17">
        <v>2.6723351573846314E-3</v>
      </c>
    </row>
    <row r="20" spans="1:33">
      <c r="A20" t="s">
        <v>60</v>
      </c>
      <c r="B20" t="s">
        <v>61</v>
      </c>
      <c r="C20" s="52">
        <v>660</v>
      </c>
      <c r="D20" s="54">
        <v>298</v>
      </c>
      <c r="E20" s="54">
        <v>219</v>
      </c>
      <c r="F20" s="55">
        <v>0.33181818181818185</v>
      </c>
      <c r="G20" s="38">
        <f>IF(E20&lt;=5,"",RANK(E20,(E$9,E$11:E$12,E$14:E$87)))</f>
        <v>69</v>
      </c>
      <c r="H20" s="38">
        <f>IF(E20&lt;=5,"",RANK(F20,(F$9,F$11:F$12,F$14:F$87)))</f>
        <v>8</v>
      </c>
      <c r="I20" s="38">
        <f t="shared" si="10"/>
        <v>38.5</v>
      </c>
      <c r="J20" s="66">
        <f t="shared" si="2"/>
        <v>44</v>
      </c>
      <c r="K20" s="55" t="s">
        <v>197</v>
      </c>
      <c r="L20" s="8">
        <v>11</v>
      </c>
      <c r="M20" s="8">
        <v>11</v>
      </c>
      <c r="N20" s="9">
        <v>1.6666666666666666E-2</v>
      </c>
      <c r="O20" s="38">
        <f>IF(M20&lt;=5,"",RANK(M20,(M$9,M$11:M$12,M$14:M$87)))</f>
        <v>75</v>
      </c>
      <c r="P20" s="38">
        <f>IF(M20&lt;=5,"",RANK(N20,(N$9,N$11:N$12,N$14:N$87)))</f>
        <v>54</v>
      </c>
      <c r="Q20" s="39">
        <f t="shared" si="11"/>
        <v>64.5</v>
      </c>
      <c r="R20" s="66">
        <f t="shared" si="6"/>
        <v>66</v>
      </c>
      <c r="S20" s="9" t="s">
        <v>197</v>
      </c>
      <c r="T20" s="12">
        <v>13</v>
      </c>
      <c r="U20" s="13">
        <v>1.9696969696969695E-2</v>
      </c>
      <c r="V20" s="38">
        <f>IF(T20&lt;=5,"",RANK(T20,(T$9,T$11:T$12,T$14:T$87)))</f>
        <v>74</v>
      </c>
      <c r="W20" s="38">
        <f>IF(T20&lt;=5,"",RANK(U20,(U$9,U$11:U$12,U$14:U$87)))</f>
        <v>44</v>
      </c>
      <c r="X20" s="40">
        <f t="shared" si="9"/>
        <v>59</v>
      </c>
      <c r="Y20" s="66">
        <f t="shared" si="7"/>
        <v>63</v>
      </c>
      <c r="Z20" s="13" t="s">
        <v>197</v>
      </c>
      <c r="AA20" s="16">
        <v>6</v>
      </c>
      <c r="AB20" s="17">
        <v>9.0909090909090905E-3</v>
      </c>
      <c r="AC20" s="41">
        <f>IF(AA20&lt;=5,"",RANK(AA20,(AA$9,AA$11:AA$12,AA$14:AA$87)))</f>
        <v>62</v>
      </c>
      <c r="AD20" s="41">
        <f>IF(AA20&lt;=5,"",RANK(AB20,(AB$9,AB$11:AB$12,AB$14:AB$87)))</f>
        <v>12</v>
      </c>
      <c r="AE20" s="41">
        <f t="shared" si="12"/>
        <v>37</v>
      </c>
      <c r="AF20" s="69">
        <f t="shared" si="8"/>
        <v>38</v>
      </c>
      <c r="AG20" s="17" t="s">
        <v>197</v>
      </c>
    </row>
    <row r="21" spans="1:33">
      <c r="A21" t="s">
        <v>62</v>
      </c>
      <c r="B21" t="s">
        <v>63</v>
      </c>
      <c r="C21" s="52">
        <v>3028</v>
      </c>
      <c r="D21" s="54">
        <v>1354</v>
      </c>
      <c r="E21" s="54">
        <v>926</v>
      </c>
      <c r="F21" s="55">
        <v>0.30581241743725229</v>
      </c>
      <c r="G21" s="38">
        <f>IF(E21&lt;=5,"",RANK(E21,(E$9,E$11:E$12,E$14:E$87)))</f>
        <v>53</v>
      </c>
      <c r="H21" s="38">
        <f>IF(E21&lt;=5,"",RANK(F21,(F$9,F$11:F$12,F$14:F$87)))</f>
        <v>13</v>
      </c>
      <c r="I21" s="38">
        <f t="shared" si="10"/>
        <v>33</v>
      </c>
      <c r="J21" s="66">
        <f t="shared" si="2"/>
        <v>32</v>
      </c>
      <c r="K21" s="55">
        <v>0.30706194805267839</v>
      </c>
      <c r="L21" s="8">
        <v>114</v>
      </c>
      <c r="M21" s="8">
        <v>105</v>
      </c>
      <c r="N21" s="9">
        <v>3.4676354029062086E-2</v>
      </c>
      <c r="O21" s="38">
        <f>IF(M21&lt;=5,"",RANK(M21,(M$9,M$11:M$12,M$14:M$87)))</f>
        <v>49</v>
      </c>
      <c r="P21" s="38">
        <f>IF(M21&lt;=5,"",RANK(N21,(N$9,N$11:N$12,N$14:N$87)))</f>
        <v>36</v>
      </c>
      <c r="Q21" s="39">
        <f t="shared" si="11"/>
        <v>42.5</v>
      </c>
      <c r="R21" s="66">
        <f t="shared" si="6"/>
        <v>44</v>
      </c>
      <c r="S21" s="9">
        <v>3.4913430956948342E-2</v>
      </c>
      <c r="T21" s="12">
        <v>93</v>
      </c>
      <c r="U21" s="13">
        <v>3.0713342140026419E-2</v>
      </c>
      <c r="V21" s="38">
        <f>IF(T21&lt;=5,"",RANK(T21,(T$9,T$11:T$12,T$14:T$87)))</f>
        <v>52</v>
      </c>
      <c r="W21" s="38">
        <f>IF(T21&lt;=5,"",RANK(U21,(U$9,U$11:U$12,U$14:U$87)))</f>
        <v>25</v>
      </c>
      <c r="X21" s="40">
        <f t="shared" si="9"/>
        <v>38.5</v>
      </c>
      <c r="Y21" s="66">
        <f t="shared" si="7"/>
        <v>43</v>
      </c>
      <c r="Z21" s="13">
        <v>3.2578615583304417E-2</v>
      </c>
      <c r="AA21" s="16">
        <v>31</v>
      </c>
      <c r="AB21" s="17">
        <v>1.0237780713342141E-2</v>
      </c>
      <c r="AC21" s="41">
        <f>IF(AA21&lt;=5,"",RANK(AA21,(AA$9,AA$11:AA$12,AA$14:AA$87)))</f>
        <v>43</v>
      </c>
      <c r="AD21" s="41">
        <f>IF(AA21&lt;=5,"",RANK(AB21,(AB$9,AB$11:AB$12,AB$14:AB$87)))</f>
        <v>6</v>
      </c>
      <c r="AE21" s="41">
        <f t="shared" si="12"/>
        <v>24.5</v>
      </c>
      <c r="AF21" s="69">
        <f t="shared" si="8"/>
        <v>18</v>
      </c>
      <c r="AG21" s="17">
        <v>1.1628580584140302E-2</v>
      </c>
    </row>
    <row r="22" spans="1:33">
      <c r="A22" t="s">
        <v>64</v>
      </c>
      <c r="B22" t="s">
        <v>65</v>
      </c>
      <c r="C22" s="52">
        <v>1874</v>
      </c>
      <c r="D22" s="54">
        <v>799</v>
      </c>
      <c r="E22" s="54">
        <v>564</v>
      </c>
      <c r="F22" s="55">
        <v>0.30096051227321235</v>
      </c>
      <c r="G22" s="38">
        <f>IF(E22&lt;=5,"",RANK(E22,(E$9,E$11:E$12,E$14:E$87)))</f>
        <v>56</v>
      </c>
      <c r="H22" s="38">
        <f>IF(E22&lt;=5,"",RANK(F22,(F$9,F$11:F$12,F$14:F$87)))</f>
        <v>14</v>
      </c>
      <c r="I22" s="38">
        <f t="shared" si="10"/>
        <v>35</v>
      </c>
      <c r="J22" s="66">
        <f t="shared" si="2"/>
        <v>38</v>
      </c>
      <c r="K22" s="55">
        <v>0.29389517195538634</v>
      </c>
      <c r="L22" s="8">
        <v>60</v>
      </c>
      <c r="M22" s="8">
        <v>49</v>
      </c>
      <c r="N22" s="9">
        <v>2.6147278548559232E-2</v>
      </c>
      <c r="O22" s="38">
        <f>IF(M22&lt;=5,"",RANK(M22,(M$9,M$11:M$12,M$14:M$87)))</f>
        <v>57</v>
      </c>
      <c r="P22" s="38">
        <f>IF(M22&lt;=5,"",RANK(N22,(N$9,N$11:N$12,N$14:N$87)))</f>
        <v>44</v>
      </c>
      <c r="Q22" s="39">
        <f t="shared" si="11"/>
        <v>50.5</v>
      </c>
      <c r="R22" s="66">
        <f t="shared" si="6"/>
        <v>53</v>
      </c>
      <c r="S22" s="9">
        <v>2.6446945340724056E-2</v>
      </c>
      <c r="T22" s="12">
        <v>52</v>
      </c>
      <c r="U22" s="13">
        <v>2.7748132337246531E-2</v>
      </c>
      <c r="V22" s="38">
        <f>IF(T22&lt;=5,"",RANK(T22,(T$9,T$11:T$12,T$14:T$87)))</f>
        <v>55</v>
      </c>
      <c r="W22" s="38">
        <f>IF(T22&lt;=5,"",RANK(U22,(U$9,U$11:U$12,U$14:U$87)))</f>
        <v>34</v>
      </c>
      <c r="X22" s="40">
        <f t="shared" si="9"/>
        <v>44.5</v>
      </c>
      <c r="Y22" s="66">
        <f t="shared" si="7"/>
        <v>52</v>
      </c>
      <c r="Z22" s="13">
        <v>2.6546996135073966E-2</v>
      </c>
      <c r="AA22" s="16">
        <v>13</v>
      </c>
      <c r="AB22" s="17">
        <v>6.9370330843116328E-3</v>
      </c>
      <c r="AC22" s="41">
        <f>IF(AA22&lt;=5,"",RANK(AA22,(AA$9,AA$11:AA$12,AA$14:AA$87)))</f>
        <v>56</v>
      </c>
      <c r="AD22" s="41">
        <f>IF(AA22&lt;=5,"",RANK(AB22,(AB$9,AB$11:AB$12,AB$14:AB$87)))</f>
        <v>22</v>
      </c>
      <c r="AE22" s="41">
        <f t="shared" si="12"/>
        <v>39</v>
      </c>
      <c r="AF22" s="69">
        <f t="shared" si="8"/>
        <v>42</v>
      </c>
      <c r="AG22" s="17">
        <v>6.5536558894400444E-3</v>
      </c>
    </row>
    <row r="23" spans="1:33">
      <c r="A23" t="s">
        <v>66</v>
      </c>
      <c r="B23" t="s">
        <v>67</v>
      </c>
      <c r="C23" s="52">
        <v>19841</v>
      </c>
      <c r="D23" s="54">
        <v>8222</v>
      </c>
      <c r="E23" s="54">
        <v>5810</v>
      </c>
      <c r="F23" s="55">
        <v>0.29282798246056146</v>
      </c>
      <c r="G23" s="38">
        <f>IF(E23&lt;=5,"",RANK(E23,(E$9,E$11:E$12,E$14:E$87)))</f>
        <v>17</v>
      </c>
      <c r="H23" s="38">
        <f>IF(E23&lt;=5,"",RANK(F23,(F$9,F$11:F$12,F$14:F$87)))</f>
        <v>17</v>
      </c>
      <c r="I23" s="38">
        <f t="shared" si="10"/>
        <v>17</v>
      </c>
      <c r="J23" s="66">
        <f t="shared" si="2"/>
        <v>7</v>
      </c>
      <c r="K23" s="55">
        <v>0.29701102147771929</v>
      </c>
      <c r="L23" s="8">
        <v>1043</v>
      </c>
      <c r="M23" s="8">
        <v>941</v>
      </c>
      <c r="N23" s="9">
        <v>4.7427045007812106E-2</v>
      </c>
      <c r="O23" s="38">
        <f>IF(M23&lt;=5,"",RANK(M23,(M$9,M$11:M$12,M$14:M$87)))</f>
        <v>14</v>
      </c>
      <c r="P23" s="38">
        <f>IF(M23&lt;=5,"",RANK(N23,(N$9,N$11:N$12,N$14:N$87)))</f>
        <v>19</v>
      </c>
      <c r="Q23" s="39">
        <f t="shared" si="11"/>
        <v>16.5</v>
      </c>
      <c r="R23" s="66">
        <f t="shared" si="6"/>
        <v>10</v>
      </c>
      <c r="S23" s="9">
        <v>4.5911756134925381E-2</v>
      </c>
      <c r="T23" s="12">
        <v>637</v>
      </c>
      <c r="U23" s="13">
        <v>3.2105236631218184E-2</v>
      </c>
      <c r="V23" s="38">
        <f>IF(T23&lt;=5,"",RANK(T23,(T$9,T$11:T$12,T$14:T$87)))</f>
        <v>14</v>
      </c>
      <c r="W23" s="38">
        <f>IF(T23&lt;=5,"",RANK(U23,(U$9,U$11:U$12,U$14:U$87)))</f>
        <v>20</v>
      </c>
      <c r="X23" s="40">
        <f t="shared" si="9"/>
        <v>17</v>
      </c>
      <c r="Y23" s="66">
        <f t="shared" si="7"/>
        <v>7</v>
      </c>
      <c r="Z23" s="13">
        <v>3.1602185716664011E-2</v>
      </c>
      <c r="AA23" s="16">
        <v>158</v>
      </c>
      <c r="AB23" s="17">
        <v>7.9633083009928943E-3</v>
      </c>
      <c r="AC23" s="41">
        <f>IF(AA23&lt;=5,"",RANK(AA23,(AA$9,AA$11:AA$12,AA$14:AA$87)))</f>
        <v>15</v>
      </c>
      <c r="AD23" s="41">
        <f>IF(AA23&lt;=5,"",RANK(AB23,(AB$9,AB$11:AB$12,AB$14:AB$87)))</f>
        <v>17</v>
      </c>
      <c r="AE23" s="41">
        <f t="shared" si="12"/>
        <v>16</v>
      </c>
      <c r="AF23" s="69">
        <f t="shared" si="8"/>
        <v>11</v>
      </c>
      <c r="AG23" s="17">
        <v>8.201745428050803E-3</v>
      </c>
    </row>
    <row r="24" spans="1:33">
      <c r="A24" t="s">
        <v>68</v>
      </c>
      <c r="B24" t="s">
        <v>69</v>
      </c>
      <c r="C24" s="52">
        <v>5606</v>
      </c>
      <c r="D24" s="54">
        <v>2083</v>
      </c>
      <c r="E24" s="54">
        <v>1568</v>
      </c>
      <c r="F24" s="55">
        <v>0.27970032108455228</v>
      </c>
      <c r="G24" s="38">
        <f>IF(E24&lt;=5,"",RANK(E24,(E$9,E$11:E$12,E$14:E$87)))</f>
        <v>43</v>
      </c>
      <c r="H24" s="38">
        <f>IF(E24&lt;=5,"",RANK(F24,(F$9,F$11:F$12,F$14:F$87)))</f>
        <v>26</v>
      </c>
      <c r="I24" s="38">
        <f t="shared" si="10"/>
        <v>34.5</v>
      </c>
      <c r="J24" s="66">
        <f t="shared" si="2"/>
        <v>37</v>
      </c>
      <c r="K24" s="55">
        <v>0.27993297443660753</v>
      </c>
      <c r="L24" s="8">
        <v>351</v>
      </c>
      <c r="M24" s="8">
        <v>322</v>
      </c>
      <c r="N24" s="9">
        <v>5.7438458794149126E-2</v>
      </c>
      <c r="O24" s="38">
        <f>IF(M24&lt;=5,"",RANK(M24,(M$9,M$11:M$12,M$14:M$87)))</f>
        <v>31</v>
      </c>
      <c r="P24" s="38">
        <f>IF(M24&lt;=5,"",RANK(N24,(N$9,N$11:N$12,N$14:N$87)))</f>
        <v>9</v>
      </c>
      <c r="Q24" s="39">
        <f t="shared" si="11"/>
        <v>20</v>
      </c>
      <c r="R24" s="66">
        <f t="shared" si="6"/>
        <v>16</v>
      </c>
      <c r="S24" s="9">
        <v>4.9300047933781205E-2</v>
      </c>
      <c r="T24" s="12">
        <v>186</v>
      </c>
      <c r="U24" s="13">
        <v>3.3178737067427758E-2</v>
      </c>
      <c r="V24" s="38">
        <f>IF(T24&lt;=5,"",RANK(T24,(T$9,T$11:T$12,T$14:T$87)))</f>
        <v>40</v>
      </c>
      <c r="W24" s="38">
        <f>IF(T24&lt;=5,"",RANK(U24,(U$9,U$11:U$12,U$14:U$87)))</f>
        <v>14</v>
      </c>
      <c r="X24" s="40">
        <f t="shared" si="9"/>
        <v>27</v>
      </c>
      <c r="Y24" s="66">
        <f t="shared" si="7"/>
        <v>19</v>
      </c>
      <c r="Z24" s="13">
        <v>2.7282768562140434E-2</v>
      </c>
      <c r="AA24" s="16">
        <v>23</v>
      </c>
      <c r="AB24" s="17">
        <v>4.1027470567249376E-3</v>
      </c>
      <c r="AC24" s="41">
        <f>IF(AA24&lt;=5,"",RANK(AA24,(AA$9,AA$11:AA$12,AA$14:AA$87)))</f>
        <v>46</v>
      </c>
      <c r="AD24" s="41">
        <f>IF(AA24&lt;=5,"",RANK(AB24,(AB$9,AB$11:AB$12,AB$14:AB$87)))</f>
        <v>41</v>
      </c>
      <c r="AE24" s="41">
        <f t="shared" si="12"/>
        <v>43.5</v>
      </c>
      <c r="AF24" s="69">
        <f t="shared" si="8"/>
        <v>47</v>
      </c>
      <c r="AG24" s="17">
        <v>4.7323742054734023E-3</v>
      </c>
    </row>
    <row r="25" spans="1:33">
      <c r="A25" t="s">
        <v>70</v>
      </c>
      <c r="B25" t="s">
        <v>71</v>
      </c>
      <c r="C25" s="52">
        <v>3540</v>
      </c>
      <c r="D25" s="54">
        <v>1965</v>
      </c>
      <c r="E25" s="54">
        <v>1283</v>
      </c>
      <c r="F25" s="55">
        <v>0.36242937853107343</v>
      </c>
      <c r="G25" s="38">
        <f>IF(E25&lt;=5,"",RANK(E25,(E$9,E$11:E$12,E$14:E$87)))</f>
        <v>47</v>
      </c>
      <c r="H25" s="38">
        <f>IF(E25&lt;=5,"",RANK(F25,(F$9,F$11:F$12,F$14:F$87)))</f>
        <v>4</v>
      </c>
      <c r="I25" s="38">
        <f t="shared" si="10"/>
        <v>25.5</v>
      </c>
      <c r="J25" s="66">
        <f t="shared" si="2"/>
        <v>16</v>
      </c>
      <c r="K25" s="55">
        <v>0.33606329664940704</v>
      </c>
      <c r="L25" s="8">
        <v>212</v>
      </c>
      <c r="M25" s="8">
        <v>199</v>
      </c>
      <c r="N25" s="9">
        <v>5.6214689265536723E-2</v>
      </c>
      <c r="O25" s="38">
        <f>IF(M25&lt;=5,"",RANK(M25,(M$9,M$11:M$12,M$14:M$87)))</f>
        <v>41</v>
      </c>
      <c r="P25" s="38">
        <f>IF(M25&lt;=5,"",RANK(N25,(N$9,N$11:N$12,N$14:N$87)))</f>
        <v>11</v>
      </c>
      <c r="Q25" s="39">
        <f t="shared" si="11"/>
        <v>26</v>
      </c>
      <c r="R25" s="66">
        <f t="shared" si="6"/>
        <v>27</v>
      </c>
      <c r="S25" s="9">
        <v>4.6837396154895142E-2</v>
      </c>
      <c r="T25" s="12">
        <v>118</v>
      </c>
      <c r="U25" s="13">
        <v>3.3333333333333333E-2</v>
      </c>
      <c r="V25" s="38">
        <f>IF(T25&lt;=5,"",RANK(T25,(T$9,T$11:T$12,T$14:T$87)))</f>
        <v>51</v>
      </c>
      <c r="W25" s="38">
        <f>IF(T25&lt;=5,"",RANK(U25,(U$9,U$11:U$12,U$14:U$87)))</f>
        <v>12</v>
      </c>
      <c r="X25" s="40">
        <f t="shared" si="9"/>
        <v>31.5</v>
      </c>
      <c r="Y25" s="66">
        <f t="shared" si="7"/>
        <v>31</v>
      </c>
      <c r="Z25" s="13">
        <v>2.5279031652384005E-2</v>
      </c>
      <c r="AA25" s="16">
        <v>58</v>
      </c>
      <c r="AB25" s="17">
        <v>1.6384180790960452E-2</v>
      </c>
      <c r="AC25" s="41">
        <f>IF(AA25&lt;=5,"",RANK(AA25,(AA$9,AA$11:AA$12,AA$14:AA$87)))</f>
        <v>29</v>
      </c>
      <c r="AD25" s="41">
        <f>IF(AA25&lt;=5,"",RANK(AB25,(AB$9,AB$11:AB$12,AB$14:AB$87)))</f>
        <v>2</v>
      </c>
      <c r="AE25" s="41">
        <f t="shared" si="12"/>
        <v>15.5</v>
      </c>
      <c r="AF25" s="69">
        <f t="shared" si="8"/>
        <v>9</v>
      </c>
      <c r="AG25" s="17">
        <v>1.069760868942557E-2</v>
      </c>
    </row>
    <row r="26" spans="1:33">
      <c r="A26" t="s">
        <v>72</v>
      </c>
      <c r="B26" t="s">
        <v>73</v>
      </c>
      <c r="C26" s="52">
        <v>29972</v>
      </c>
      <c r="D26" s="54">
        <v>14507</v>
      </c>
      <c r="E26" s="54">
        <v>10225</v>
      </c>
      <c r="F26" s="55">
        <v>0.34115174162551715</v>
      </c>
      <c r="G26" s="38">
        <f>IF(E26&lt;=5,"",RANK(E26,(E$9,E$11:E$12,E$14:E$87)))</f>
        <v>11</v>
      </c>
      <c r="H26" s="38">
        <f>IF(E26&lt;=5,"",RANK(F26,(F$9,F$11:F$12,F$14:F$87)))</f>
        <v>6</v>
      </c>
      <c r="I26" s="38">
        <f t="shared" si="10"/>
        <v>8.5</v>
      </c>
      <c r="J26" s="66">
        <f t="shared" si="2"/>
        <v>2</v>
      </c>
      <c r="K26" s="55">
        <v>0.34844032369707251</v>
      </c>
      <c r="L26" s="8">
        <v>1971</v>
      </c>
      <c r="M26" s="8">
        <v>1797</v>
      </c>
      <c r="N26" s="9">
        <v>5.9955958894968638E-2</v>
      </c>
      <c r="O26" s="38">
        <f>IF(M26&lt;=5,"",RANK(M26,(M$9,M$11:M$12,M$14:M$87)))</f>
        <v>10</v>
      </c>
      <c r="P26" s="38">
        <f>IF(M26&lt;=5,"",RANK(N26,(N$9,N$11:N$12,N$14:N$87)))</f>
        <v>6</v>
      </c>
      <c r="Q26" s="39">
        <f t="shared" si="11"/>
        <v>8</v>
      </c>
      <c r="R26" s="66">
        <f t="shared" si="6"/>
        <v>5</v>
      </c>
      <c r="S26" s="9">
        <v>5.4312184036468522E-2</v>
      </c>
      <c r="T26" s="12">
        <v>983</v>
      </c>
      <c r="U26" s="13">
        <v>3.2797277458961695E-2</v>
      </c>
      <c r="V26" s="38">
        <f>IF(T26&lt;=5,"",RANK(T26,(T$9,T$11:T$12,T$14:T$87)))</f>
        <v>11</v>
      </c>
      <c r="W26" s="38">
        <f>IF(T26&lt;=5,"",RANK(U26,(U$9,U$11:U$12,U$14:U$87)))</f>
        <v>18</v>
      </c>
      <c r="X26" s="40">
        <f t="shared" si="9"/>
        <v>14.5</v>
      </c>
      <c r="Y26" s="66">
        <f t="shared" si="7"/>
        <v>5</v>
      </c>
      <c r="Z26" s="13">
        <v>3.5377432174036938E-2</v>
      </c>
      <c r="AA26" s="16">
        <v>286</v>
      </c>
      <c r="AB26" s="17">
        <v>9.5422394234618985E-3</v>
      </c>
      <c r="AC26" s="41">
        <f>IF(AA26&lt;=5,"",RANK(AA26,(AA$9,AA$11:AA$12,AA$14:AA$87)))</f>
        <v>7</v>
      </c>
      <c r="AD26" s="41">
        <f>IF(AA26&lt;=5,"",RANK(AB26,(AB$9,AB$11:AB$12,AB$14:AB$87)))</f>
        <v>9</v>
      </c>
      <c r="AE26" s="41">
        <f t="shared" si="12"/>
        <v>8</v>
      </c>
      <c r="AF26" s="69">
        <f t="shared" si="8"/>
        <v>3</v>
      </c>
      <c r="AG26" s="17">
        <v>1.0548719222928257E-2</v>
      </c>
    </row>
    <row r="27" spans="1:33">
      <c r="A27" t="s">
        <v>74</v>
      </c>
      <c r="B27" t="s">
        <v>75</v>
      </c>
      <c r="C27" s="52">
        <v>8136</v>
      </c>
      <c r="D27" s="54">
        <v>2724</v>
      </c>
      <c r="E27" s="54">
        <v>1964</v>
      </c>
      <c r="F27" s="55">
        <v>0.24139626352015733</v>
      </c>
      <c r="G27" s="38">
        <f>IF(E27&lt;=5,"",RANK(E27,(E$9,E$11:E$12,E$14:E$87)))</f>
        <v>38</v>
      </c>
      <c r="H27" s="38">
        <f>IF(E27&lt;=5,"",RANK(F27,(F$9,F$11:F$12,F$14:F$87)))</f>
        <v>39</v>
      </c>
      <c r="I27" s="38">
        <f t="shared" si="10"/>
        <v>38.5</v>
      </c>
      <c r="J27" s="66">
        <f t="shared" si="2"/>
        <v>44</v>
      </c>
      <c r="K27" s="55">
        <v>0.24187567715383368</v>
      </c>
      <c r="L27" s="8">
        <v>131</v>
      </c>
      <c r="M27" s="8">
        <v>121</v>
      </c>
      <c r="N27" s="9">
        <v>1.4872173058013766E-2</v>
      </c>
      <c r="O27" s="38">
        <f>IF(M27&lt;=5,"",RANK(M27,(M$9,M$11:M$12,M$14:M$87)))</f>
        <v>47</v>
      </c>
      <c r="P27" s="38">
        <f>IF(M27&lt;=5,"",RANK(N27,(N$9,N$11:N$12,N$14:N$87)))</f>
        <v>56</v>
      </c>
      <c r="Q27" s="39">
        <f t="shared" si="11"/>
        <v>51.5</v>
      </c>
      <c r="R27" s="66">
        <f t="shared" si="6"/>
        <v>54</v>
      </c>
      <c r="S27" s="9">
        <v>1.4282014481679293E-2</v>
      </c>
      <c r="T27" s="12">
        <v>148</v>
      </c>
      <c r="U27" s="13">
        <v>1.8190757128810225E-2</v>
      </c>
      <c r="V27" s="38">
        <f>IF(T27&lt;=5,"",RANK(T27,(T$9,T$11:T$12,T$14:T$87)))</f>
        <v>47</v>
      </c>
      <c r="W27" s="38">
        <f>IF(T27&lt;=5,"",RANK(U27,(U$9,U$11:U$12,U$14:U$87)))</f>
        <v>50</v>
      </c>
      <c r="X27" s="40">
        <f t="shared" si="9"/>
        <v>48.5</v>
      </c>
      <c r="Y27" s="66">
        <f t="shared" si="7"/>
        <v>58</v>
      </c>
      <c r="Z27" s="13">
        <v>1.7773863503776511E-2</v>
      </c>
      <c r="AA27" s="16">
        <v>50</v>
      </c>
      <c r="AB27" s="17">
        <v>6.145526057030482E-3</v>
      </c>
      <c r="AC27" s="41">
        <f>IF(AA27&lt;=5,"",RANK(AA27,(AA$9,AA$11:AA$12,AA$14:AA$87)))</f>
        <v>34</v>
      </c>
      <c r="AD27" s="41">
        <f>IF(AA27&lt;=5,"",RANK(AB27,(AB$9,AB$11:AB$12,AB$14:AB$87)))</f>
        <v>24</v>
      </c>
      <c r="AE27" s="41">
        <f t="shared" si="12"/>
        <v>29</v>
      </c>
      <c r="AF27" s="69">
        <f t="shared" si="8"/>
        <v>26</v>
      </c>
      <c r="AG27" s="17">
        <v>6.6826048379282563E-3</v>
      </c>
    </row>
    <row r="28" spans="1:33">
      <c r="A28" t="s">
        <v>76</v>
      </c>
      <c r="B28" t="s">
        <v>77</v>
      </c>
      <c r="C28" s="52">
        <v>8150</v>
      </c>
      <c r="D28" s="54">
        <v>3243</v>
      </c>
      <c r="E28" s="54">
        <v>2300</v>
      </c>
      <c r="F28" s="55">
        <v>0.2822085889570552</v>
      </c>
      <c r="G28" s="38">
        <f>IF(E28&lt;=5,"",RANK(E28,(E$9,E$11:E$12,E$14:E$87)))</f>
        <v>34</v>
      </c>
      <c r="H28" s="38">
        <f>IF(E28&lt;=5,"",RANK(F28,(F$9,F$11:F$12,F$14:F$87)))</f>
        <v>23</v>
      </c>
      <c r="I28" s="38">
        <f t="shared" si="10"/>
        <v>28.5</v>
      </c>
      <c r="J28" s="66">
        <f t="shared" si="2"/>
        <v>19</v>
      </c>
      <c r="K28" s="55">
        <v>0.29179359491808438</v>
      </c>
      <c r="L28" s="8">
        <v>252</v>
      </c>
      <c r="M28" s="8">
        <v>227</v>
      </c>
      <c r="N28" s="9">
        <v>2.785276073619632E-2</v>
      </c>
      <c r="O28" s="38">
        <f>IF(M28&lt;=5,"",RANK(M28,(M$9,M$11:M$12,M$14:M$87)))</f>
        <v>37</v>
      </c>
      <c r="P28" s="38">
        <f>IF(M28&lt;=5,"",RANK(N28,(N$9,N$11:N$12,N$14:N$87)))</f>
        <v>43</v>
      </c>
      <c r="Q28" s="39">
        <f t="shared" si="11"/>
        <v>40</v>
      </c>
      <c r="R28" s="66">
        <f t="shared" si="6"/>
        <v>41</v>
      </c>
      <c r="S28" s="9">
        <v>2.6995201777528042E-2</v>
      </c>
      <c r="T28" s="12">
        <v>231</v>
      </c>
      <c r="U28" s="13">
        <v>2.8343558282208588E-2</v>
      </c>
      <c r="V28" s="38">
        <f>IF(T28&lt;=5,"",RANK(T28,(T$9,T$11:T$12,T$14:T$87)))</f>
        <v>31</v>
      </c>
      <c r="W28" s="38">
        <f>IF(T28&lt;=5,"",RANK(U28,(U$9,U$11:U$12,U$14:U$87)))</f>
        <v>31</v>
      </c>
      <c r="X28" s="40">
        <f t="shared" si="9"/>
        <v>31</v>
      </c>
      <c r="Y28" s="66">
        <f t="shared" si="7"/>
        <v>30</v>
      </c>
      <c r="Z28" s="13">
        <v>3.0114236932193977E-2</v>
      </c>
      <c r="AA28" s="16">
        <v>63</v>
      </c>
      <c r="AB28" s="17">
        <v>7.7300613496932517E-3</v>
      </c>
      <c r="AC28" s="41">
        <f>IF(AA28&lt;=5,"",RANK(AA28,(AA$9,AA$11:AA$12,AA$14:AA$87)))</f>
        <v>27</v>
      </c>
      <c r="AD28" s="41">
        <f>IF(AA28&lt;=5,"",RANK(AB28,(AB$9,AB$11:AB$12,AB$14:AB$87)))</f>
        <v>19</v>
      </c>
      <c r="AE28" s="41">
        <f t="shared" si="12"/>
        <v>23</v>
      </c>
      <c r="AF28" s="69">
        <f t="shared" si="8"/>
        <v>17</v>
      </c>
      <c r="AG28" s="17">
        <v>7.5645490545274488E-3</v>
      </c>
    </row>
    <row r="29" spans="1:33">
      <c r="A29" t="s">
        <v>78</v>
      </c>
      <c r="B29" t="s">
        <v>79</v>
      </c>
      <c r="C29" s="52">
        <v>18180</v>
      </c>
      <c r="D29" s="54">
        <v>6903</v>
      </c>
      <c r="E29" s="54">
        <v>4870</v>
      </c>
      <c r="F29" s="55">
        <v>0.26787678767876788</v>
      </c>
      <c r="G29" s="38">
        <f>IF(E29&lt;=5,"",RANK(E29,(E$9,E$11:E$12,E$14:E$87)))</f>
        <v>19</v>
      </c>
      <c r="H29" s="38">
        <f>IF(E29&lt;=5,"",RANK(F29,(F$9,F$11:F$12,F$14:F$87)))</f>
        <v>31</v>
      </c>
      <c r="I29" s="38">
        <f t="shared" si="10"/>
        <v>25</v>
      </c>
      <c r="J29" s="66">
        <f t="shared" si="2"/>
        <v>15</v>
      </c>
      <c r="K29" s="55">
        <v>0.26170432168738494</v>
      </c>
      <c r="L29" s="8">
        <v>750</v>
      </c>
      <c r="M29" s="8">
        <v>693</v>
      </c>
      <c r="N29" s="9">
        <v>3.8118811881188118E-2</v>
      </c>
      <c r="O29" s="38">
        <f>IF(M29&lt;=5,"",RANK(M29,(M$9,M$11:M$12,M$14:M$87)))</f>
        <v>17</v>
      </c>
      <c r="P29" s="38">
        <f>IF(M29&lt;=5,"",RANK(N29,(N$9,N$11:N$12,N$14:N$87)))</f>
        <v>33</v>
      </c>
      <c r="Q29" s="39">
        <f t="shared" si="11"/>
        <v>25</v>
      </c>
      <c r="R29" s="66">
        <f t="shared" si="6"/>
        <v>24</v>
      </c>
      <c r="S29" s="9">
        <v>3.1294284384415422E-2</v>
      </c>
      <c r="T29" s="12">
        <v>417</v>
      </c>
      <c r="U29" s="13">
        <v>2.2937293729372938E-2</v>
      </c>
      <c r="V29" s="38">
        <f>IF(T29&lt;=5,"",RANK(T29,(T$9,T$11:T$12,T$14:T$87)))</f>
        <v>21</v>
      </c>
      <c r="W29" s="38">
        <f>IF(T29&lt;=5,"",RANK(U29,(U$9,U$11:U$12,U$14:U$87)))</f>
        <v>40</v>
      </c>
      <c r="X29" s="40">
        <f t="shared" si="9"/>
        <v>30.5</v>
      </c>
      <c r="Y29" s="66">
        <f t="shared" si="7"/>
        <v>28</v>
      </c>
      <c r="Z29" s="13">
        <v>2.2058584574831949E-2</v>
      </c>
      <c r="AA29" s="16">
        <v>144</v>
      </c>
      <c r="AB29" s="17">
        <v>7.9207920792079209E-3</v>
      </c>
      <c r="AC29" s="41">
        <f>IF(AA29&lt;=5,"",RANK(AA29,(AA$9,AA$11:AA$12,AA$14:AA$87)))</f>
        <v>17</v>
      </c>
      <c r="AD29" s="41">
        <f>IF(AA29&lt;=5,"",RANK(AB29,(AB$9,AB$11:AB$12,AB$14:AB$87)))</f>
        <v>18</v>
      </c>
      <c r="AE29" s="41">
        <f t="shared" si="12"/>
        <v>17.5</v>
      </c>
      <c r="AF29" s="69">
        <f t="shared" si="8"/>
        <v>12</v>
      </c>
      <c r="AG29" s="17">
        <v>7.2751771747029759E-3</v>
      </c>
    </row>
    <row r="30" spans="1:33">
      <c r="A30" t="s">
        <v>80</v>
      </c>
      <c r="B30" t="s">
        <v>81</v>
      </c>
      <c r="C30" s="52">
        <v>13383</v>
      </c>
      <c r="D30" s="54">
        <v>6547</v>
      </c>
      <c r="E30" s="54">
        <v>4420</v>
      </c>
      <c r="F30" s="55">
        <v>0.33026974519913321</v>
      </c>
      <c r="G30" s="38">
        <f>IF(E30&lt;=5,"",RANK(E30,(E$9,E$11:E$12,E$14:E$87)))</f>
        <v>22</v>
      </c>
      <c r="H30" s="38">
        <f>IF(E30&lt;=5,"",RANK(F30,(F$9,F$11:F$12,F$14:F$87)))</f>
        <v>10</v>
      </c>
      <c r="I30" s="38">
        <f t="shared" si="10"/>
        <v>16</v>
      </c>
      <c r="J30" s="66">
        <f t="shared" si="2"/>
        <v>6</v>
      </c>
      <c r="K30" s="55">
        <v>0.3312468709126779</v>
      </c>
      <c r="L30" s="8">
        <v>732</v>
      </c>
      <c r="M30" s="8">
        <v>659</v>
      </c>
      <c r="N30" s="9">
        <v>4.9241575132630951E-2</v>
      </c>
      <c r="O30" s="38">
        <f>IF(M30&lt;=5,"",RANK(M30,(M$9,M$11:M$12,M$14:M$87)))</f>
        <v>18</v>
      </c>
      <c r="P30" s="38">
        <f>IF(M30&lt;=5,"",RANK(N30,(N$9,N$11:N$12,N$14:N$87)))</f>
        <v>17</v>
      </c>
      <c r="Q30" s="39">
        <f t="shared" si="11"/>
        <v>17.5</v>
      </c>
      <c r="R30" s="66">
        <f t="shared" si="6"/>
        <v>13</v>
      </c>
      <c r="S30" s="9">
        <v>4.6043632482802951E-2</v>
      </c>
      <c r="T30" s="12">
        <v>424</v>
      </c>
      <c r="U30" s="13">
        <v>3.168198460733767E-2</v>
      </c>
      <c r="V30" s="38">
        <f>IF(T30&lt;=5,"",RANK(T30,(T$9,T$11:T$12,T$14:T$87)))</f>
        <v>20</v>
      </c>
      <c r="W30" s="38">
        <f>IF(T30&lt;=5,"",RANK(U30,(U$9,U$11:U$12,U$14:U$87)))</f>
        <v>23</v>
      </c>
      <c r="X30" s="40">
        <f t="shared" si="9"/>
        <v>21.5</v>
      </c>
      <c r="Y30" s="66">
        <f t="shared" si="7"/>
        <v>14</v>
      </c>
      <c r="Z30" s="13">
        <v>3.3349612258396485E-2</v>
      </c>
      <c r="AA30" s="16">
        <v>177</v>
      </c>
      <c r="AB30" s="17">
        <v>1.322573414032728E-2</v>
      </c>
      <c r="AC30" s="41">
        <f>IF(AA30&lt;=5,"",RANK(AA30,(AA$9,AA$11:AA$12,AA$14:AA$87)))</f>
        <v>14</v>
      </c>
      <c r="AD30" s="41">
        <f>IF(AA30&lt;=5,"",RANK(AB30,(AB$9,AB$11:AB$12,AB$14:AB$87)))</f>
        <v>4</v>
      </c>
      <c r="AE30" s="41">
        <f t="shared" si="12"/>
        <v>9</v>
      </c>
      <c r="AF30" s="69">
        <f t="shared" si="8"/>
        <v>4</v>
      </c>
      <c r="AG30" s="17">
        <v>1.3307234178927369E-2</v>
      </c>
    </row>
    <row r="31" spans="1:33">
      <c r="A31" t="s">
        <v>82</v>
      </c>
      <c r="B31" t="s">
        <v>83</v>
      </c>
      <c r="C31" s="52">
        <v>15867</v>
      </c>
      <c r="D31" s="54">
        <v>7587</v>
      </c>
      <c r="E31" s="54">
        <v>5254</v>
      </c>
      <c r="F31" s="55">
        <v>0.33112749732148483</v>
      </c>
      <c r="G31" s="38">
        <f>IF(E31&lt;=5,"",RANK(E31,(E$9,E$11:E$12,E$14:E$87)))</f>
        <v>18</v>
      </c>
      <c r="H31" s="38">
        <f>IF(E31&lt;=5,"",RANK(F31,(F$9,F$11:F$12,F$14:F$87)))</f>
        <v>9</v>
      </c>
      <c r="I31" s="38">
        <f t="shared" si="10"/>
        <v>13.5</v>
      </c>
      <c r="J31" s="66">
        <f t="shared" si="2"/>
        <v>5</v>
      </c>
      <c r="K31" s="55">
        <v>0.33554698973293784</v>
      </c>
      <c r="L31" s="8">
        <v>701</v>
      </c>
      <c r="M31" s="8">
        <v>641</v>
      </c>
      <c r="N31" s="9">
        <v>4.0398310959853787E-2</v>
      </c>
      <c r="O31" s="38">
        <f>IF(M31&lt;=5,"",RANK(M31,(M$9,M$11:M$12,M$14:M$87)))</f>
        <v>19</v>
      </c>
      <c r="P31" s="38">
        <f>IF(M31&lt;=5,"",RANK(N31,(N$9,N$11:N$12,N$14:N$87)))</f>
        <v>26</v>
      </c>
      <c r="Q31" s="39">
        <f t="shared" si="11"/>
        <v>22.5</v>
      </c>
      <c r="R31" s="66">
        <f t="shared" si="6"/>
        <v>22</v>
      </c>
      <c r="S31" s="9">
        <v>4.1865372819560716E-2</v>
      </c>
      <c r="T31" s="12">
        <v>456</v>
      </c>
      <c r="U31" s="13">
        <v>2.8738892040083192E-2</v>
      </c>
      <c r="V31" s="38">
        <f>IF(T31&lt;=5,"",RANK(T31,(T$9,T$11:T$12,T$14:T$87)))</f>
        <v>18</v>
      </c>
      <c r="W31" s="38">
        <f>IF(T31&lt;=5,"",RANK(U31,(U$9,U$11:U$12,U$14:U$87)))</f>
        <v>30</v>
      </c>
      <c r="X31" s="40">
        <f t="shared" si="9"/>
        <v>24</v>
      </c>
      <c r="Y31" s="66">
        <f t="shared" si="7"/>
        <v>15</v>
      </c>
      <c r="Z31" s="13">
        <v>3.2956041964365641E-2</v>
      </c>
      <c r="AA31" s="16">
        <v>154</v>
      </c>
      <c r="AB31" s="17">
        <v>9.7056784521333591E-3</v>
      </c>
      <c r="AC31" s="41">
        <f>IF(AA31&lt;=5,"",RANK(AA31,(AA$9,AA$11:AA$12,AA$14:AA$87)))</f>
        <v>16</v>
      </c>
      <c r="AD31" s="41">
        <f>IF(AA31&lt;=5,"",RANK(AB31,(AB$9,AB$11:AB$12,AB$14:AB$87)))</f>
        <v>8</v>
      </c>
      <c r="AE31" s="41">
        <f t="shared" si="12"/>
        <v>12</v>
      </c>
      <c r="AF31" s="69">
        <f t="shared" si="8"/>
        <v>7</v>
      </c>
      <c r="AG31" s="17">
        <v>9.7817439099920564E-3</v>
      </c>
    </row>
    <row r="32" spans="1:33">
      <c r="A32" t="s">
        <v>84</v>
      </c>
      <c r="B32" t="s">
        <v>85</v>
      </c>
      <c r="C32" s="52">
        <v>6038</v>
      </c>
      <c r="D32" s="54">
        <v>2287</v>
      </c>
      <c r="E32" s="54">
        <v>1693</v>
      </c>
      <c r="F32" s="55">
        <v>0.28039085789996687</v>
      </c>
      <c r="G32" s="38">
        <f>IF(E32&lt;=5,"",RANK(E32,(E$9,E$11:E$12,E$14:E$87)))</f>
        <v>41</v>
      </c>
      <c r="H32" s="38">
        <f>IF(E32&lt;=5,"",RANK(F32,(F$9,F$11:F$12,F$14:F$87)))</f>
        <v>24</v>
      </c>
      <c r="I32" s="38">
        <f t="shared" si="10"/>
        <v>32.5</v>
      </c>
      <c r="J32" s="66">
        <f t="shared" si="2"/>
        <v>30</v>
      </c>
      <c r="K32" s="55">
        <v>0.28555327499574606</v>
      </c>
      <c r="L32" s="8">
        <v>369</v>
      </c>
      <c r="M32" s="8">
        <v>341</v>
      </c>
      <c r="N32" s="9">
        <v>5.6475654190129183E-2</v>
      </c>
      <c r="O32" s="38">
        <f>IF(M32&lt;=5,"",RANK(M32,(M$9,M$11:M$12,M$14:M$87)))</f>
        <v>29</v>
      </c>
      <c r="P32" s="38">
        <f>IF(M32&lt;=5,"",RANK(N32,(N$9,N$11:N$12,N$14:N$87)))</f>
        <v>10</v>
      </c>
      <c r="Q32" s="39">
        <f t="shared" si="11"/>
        <v>19.5</v>
      </c>
      <c r="R32" s="66">
        <f t="shared" si="6"/>
        <v>15</v>
      </c>
      <c r="S32" s="9">
        <v>5.095050992276489E-2</v>
      </c>
      <c r="T32" s="12">
        <v>176</v>
      </c>
      <c r="U32" s="13">
        <v>2.9148724743292481E-2</v>
      </c>
      <c r="V32" s="38">
        <f>IF(T32&lt;=5,"",RANK(T32,(T$9,T$11:T$12,T$14:T$87)))</f>
        <v>41</v>
      </c>
      <c r="W32" s="38">
        <f>IF(T32&lt;=5,"",RANK(U32,(U$9,U$11:U$12,U$14:U$87)))</f>
        <v>28</v>
      </c>
      <c r="X32" s="40">
        <f t="shared" si="9"/>
        <v>34.5</v>
      </c>
      <c r="Y32" s="66">
        <f t="shared" si="7"/>
        <v>36</v>
      </c>
      <c r="Z32" s="13">
        <v>2.9394567581892673E-2</v>
      </c>
      <c r="AA32" s="16">
        <v>37</v>
      </c>
      <c r="AB32" s="17">
        <v>6.1278569062603507E-3</v>
      </c>
      <c r="AC32" s="41">
        <f>IF(AA32&lt;=5,"",RANK(AA32,(AA$9,AA$11:AA$12,AA$14:AA$87)))</f>
        <v>40</v>
      </c>
      <c r="AD32" s="41">
        <f>IF(AA32&lt;=5,"",RANK(AB32,(AB$9,AB$11:AB$12,AB$14:AB$87)))</f>
        <v>25</v>
      </c>
      <c r="AE32" s="41">
        <f t="shared" si="12"/>
        <v>32.5</v>
      </c>
      <c r="AF32" s="69">
        <f t="shared" si="8"/>
        <v>31</v>
      </c>
      <c r="AG32" s="17">
        <v>6.5536985840111434E-3</v>
      </c>
    </row>
    <row r="33" spans="1:33">
      <c r="A33" t="s">
        <v>86</v>
      </c>
      <c r="B33" t="s">
        <v>87</v>
      </c>
      <c r="C33" s="52">
        <v>4763</v>
      </c>
      <c r="D33" s="54">
        <v>1856</v>
      </c>
      <c r="E33" s="54">
        <v>1347</v>
      </c>
      <c r="F33" s="55">
        <v>0.2828049548603821</v>
      </c>
      <c r="G33" s="38">
        <f>IF(E33&lt;=5,"",RANK(E33,(E$9,E$11:E$12,E$14:E$87)))</f>
        <v>45</v>
      </c>
      <c r="H33" s="38">
        <f>IF(E33&lt;=5,"",RANK(F33,(F$9,F$11:F$12,F$14:F$87)))</f>
        <v>22</v>
      </c>
      <c r="I33" s="38">
        <f t="shared" si="10"/>
        <v>33.5</v>
      </c>
      <c r="J33" s="66">
        <f t="shared" si="2"/>
        <v>34</v>
      </c>
      <c r="K33" s="55">
        <v>0.27634752808293822</v>
      </c>
      <c r="L33" s="8">
        <v>202</v>
      </c>
      <c r="M33" s="8">
        <v>185</v>
      </c>
      <c r="N33" s="9">
        <v>3.8841066554692417E-2</v>
      </c>
      <c r="O33" s="38">
        <f>IF(M33&lt;=5,"",RANK(M33,(M$9,M$11:M$12,M$14:M$87)))</f>
        <v>44</v>
      </c>
      <c r="P33" s="38">
        <f>IF(M33&lt;=5,"",RANK(N33,(N$9,N$11:N$12,N$14:N$87)))</f>
        <v>30</v>
      </c>
      <c r="Q33" s="39">
        <f t="shared" si="11"/>
        <v>37</v>
      </c>
      <c r="R33" s="66">
        <f t="shared" si="6"/>
        <v>39</v>
      </c>
      <c r="S33" s="9">
        <v>3.8245545099674927E-2</v>
      </c>
      <c r="T33" s="12">
        <v>157</v>
      </c>
      <c r="U33" s="13">
        <v>3.2962418643711945E-2</v>
      </c>
      <c r="V33" s="38">
        <f>IF(T33&lt;=5,"",RANK(T33,(T$9,T$11:T$12,T$14:T$87)))</f>
        <v>44</v>
      </c>
      <c r="W33" s="38">
        <f>IF(T33&lt;=5,"",RANK(U33,(U$9,U$11:U$12,U$14:U$87)))</f>
        <v>16</v>
      </c>
      <c r="X33" s="40">
        <f t="shared" si="9"/>
        <v>30</v>
      </c>
      <c r="Y33" s="66">
        <f t="shared" si="7"/>
        <v>26</v>
      </c>
      <c r="Z33" s="13">
        <v>3.1051617882917409E-2</v>
      </c>
      <c r="AA33" s="16">
        <v>21</v>
      </c>
      <c r="AB33" s="17">
        <v>4.408985933235356E-3</v>
      </c>
      <c r="AC33" s="41">
        <f>IF(AA33&lt;=5,"",RANK(AA33,(AA$9,AA$11:AA$12,AA$14:AA$87)))</f>
        <v>47</v>
      </c>
      <c r="AD33" s="41">
        <f>IF(AA33&lt;=5,"",RANK(AB33,(AB$9,AB$11:AB$12,AB$14:AB$87)))</f>
        <v>38</v>
      </c>
      <c r="AE33" s="41">
        <f t="shared" si="12"/>
        <v>42.5</v>
      </c>
      <c r="AF33" s="69">
        <f t="shared" si="8"/>
        <v>46</v>
      </c>
      <c r="AG33" s="17">
        <v>4.2073179509584365E-3</v>
      </c>
    </row>
    <row r="34" spans="1:33">
      <c r="A34" t="s">
        <v>88</v>
      </c>
      <c r="B34" t="s">
        <v>89</v>
      </c>
      <c r="C34" s="52">
        <v>9263</v>
      </c>
      <c r="D34" s="54">
        <v>3323</v>
      </c>
      <c r="E34" s="54">
        <v>2474</v>
      </c>
      <c r="F34" s="55">
        <v>0.26708409802439814</v>
      </c>
      <c r="G34" s="38">
        <f>IF(E34&lt;=5,"",RANK(E34,(E$9,E$11:E$12,E$14:E$87)))</f>
        <v>33</v>
      </c>
      <c r="H34" s="38">
        <f>IF(E34&lt;=5,"",RANK(F34,(F$9,F$11:F$12,F$14:F$87)))</f>
        <v>32</v>
      </c>
      <c r="I34" s="38">
        <f t="shared" si="10"/>
        <v>32.5</v>
      </c>
      <c r="J34" s="66">
        <f t="shared" si="2"/>
        <v>30</v>
      </c>
      <c r="K34" s="55">
        <v>0.25496942518431503</v>
      </c>
      <c r="L34" s="8">
        <v>488</v>
      </c>
      <c r="M34" s="8">
        <v>439</v>
      </c>
      <c r="N34" s="9">
        <v>4.7392853287271941E-2</v>
      </c>
      <c r="O34" s="38">
        <f>IF(M34&lt;=5,"",RANK(M34,(M$9,M$11:M$12,M$14:M$87)))</f>
        <v>25</v>
      </c>
      <c r="P34" s="38">
        <f>IF(M34&lt;=5,"",RANK(N34,(N$9,N$11:N$12,N$14:N$87)))</f>
        <v>20</v>
      </c>
      <c r="Q34" s="39">
        <f t="shared" si="11"/>
        <v>22.5</v>
      </c>
      <c r="R34" s="66">
        <f t="shared" si="6"/>
        <v>22</v>
      </c>
      <c r="S34" s="9">
        <v>3.1710509914706718E-2</v>
      </c>
      <c r="T34" s="12">
        <v>204</v>
      </c>
      <c r="U34" s="13">
        <v>2.2023102666522725E-2</v>
      </c>
      <c r="V34" s="38">
        <f>IF(T34&lt;=5,"",RANK(T34,(T$9,T$11:T$12,T$14:T$87)))</f>
        <v>36</v>
      </c>
      <c r="W34" s="38">
        <f>IF(T34&lt;=5,"",RANK(U34,(U$9,U$11:U$12,U$14:U$87)))</f>
        <v>42</v>
      </c>
      <c r="X34" s="40">
        <f t="shared" si="9"/>
        <v>39</v>
      </c>
      <c r="Y34" s="66">
        <f t="shared" si="7"/>
        <v>44</v>
      </c>
      <c r="Z34" s="13">
        <v>2.2689269688666081E-2</v>
      </c>
      <c r="AA34" s="16">
        <v>47</v>
      </c>
      <c r="AB34" s="17">
        <v>5.0739501241498439E-3</v>
      </c>
      <c r="AC34" s="41">
        <f>IF(AA34&lt;=5,"",RANK(AA34,(AA$9,AA$11:AA$12,AA$14:AA$87)))</f>
        <v>36</v>
      </c>
      <c r="AD34" s="41">
        <f>IF(AA34&lt;=5,"",RANK(AB34,(AB$9,AB$11:AB$12,AB$14:AB$87)))</f>
        <v>33</v>
      </c>
      <c r="AE34" s="41">
        <f t="shared" si="12"/>
        <v>34.5</v>
      </c>
      <c r="AF34" s="69">
        <f t="shared" si="8"/>
        <v>35</v>
      </c>
      <c r="AG34" s="17">
        <v>5.0239050253302496E-3</v>
      </c>
    </row>
    <row r="35" spans="1:33">
      <c r="A35" t="s">
        <v>90</v>
      </c>
      <c r="B35" t="s">
        <v>91</v>
      </c>
      <c r="C35" s="52">
        <v>6935</v>
      </c>
      <c r="D35" s="54">
        <v>357</v>
      </c>
      <c r="E35" s="54">
        <v>273</v>
      </c>
      <c r="F35" s="55">
        <v>3.936553713049748E-2</v>
      </c>
      <c r="G35" s="38">
        <f>IF(E35&lt;=5,"",RANK(E35,(E$9,E$11:E$12,E$14:E$87)))</f>
        <v>66</v>
      </c>
      <c r="H35" s="38">
        <f>IF(E35&lt;=5,"",RANK(F35,(F$9,F$11:F$12,F$14:F$87)))</f>
        <v>76</v>
      </c>
      <c r="I35" s="38">
        <f t="shared" si="10"/>
        <v>71</v>
      </c>
      <c r="J35" s="66">
        <f t="shared" si="2"/>
        <v>74</v>
      </c>
      <c r="K35" s="55">
        <v>3.7199824271300114E-2</v>
      </c>
      <c r="L35" s="8">
        <v>24</v>
      </c>
      <c r="M35" s="8">
        <v>24</v>
      </c>
      <c r="N35" s="9">
        <v>3.4607065609228551E-3</v>
      </c>
      <c r="O35" s="38">
        <f>IF(M35&lt;=5,"",RANK(M35,(M$9,M$11:M$12,M$14:M$87)))</f>
        <v>65</v>
      </c>
      <c r="P35" s="38">
        <f>IF(M35&lt;=5,"",RANK(N35,(N$9,N$11:N$12,N$14:N$87)))</f>
        <v>76</v>
      </c>
      <c r="Q35" s="39">
        <f t="shared" si="11"/>
        <v>70.5</v>
      </c>
      <c r="R35" s="66">
        <f t="shared" si="6"/>
        <v>74</v>
      </c>
      <c r="S35" s="9">
        <v>2.3030452746541558E-3</v>
      </c>
      <c r="T35" s="12">
        <v>18</v>
      </c>
      <c r="U35" s="13">
        <v>2.5955299206921415E-3</v>
      </c>
      <c r="V35" s="38">
        <f>IF(T35&lt;=5,"",RANK(T35,(T$9,T$11:T$12,T$14:T$87)))</f>
        <v>72</v>
      </c>
      <c r="W35" s="38">
        <f>IF(T35&lt;=5,"",RANK(U35,(U$9,U$11:U$12,U$14:U$87)))</f>
        <v>76</v>
      </c>
      <c r="X35" s="40">
        <f t="shared" si="9"/>
        <v>74</v>
      </c>
      <c r="Y35" s="66">
        <f t="shared" si="7"/>
        <v>76</v>
      </c>
      <c r="Z35" s="13">
        <v>2.1590118828399064E-3</v>
      </c>
      <c r="AA35" s="50">
        <v>5</v>
      </c>
      <c r="AB35" s="51">
        <v>7.2098053352559477E-4</v>
      </c>
      <c r="AC35" s="41" t="str">
        <f>IF(AA35&lt;=5,"",RANK(AA35,(AA$9,AA$11:AA$12,AA$14:AA$87)))</f>
        <v/>
      </c>
      <c r="AD35" s="41" t="str">
        <f>IF(AA35&lt;=5,"",RANK(AB35,(AB$9,AB$11:AB$12,AB$14:AB$87)))</f>
        <v/>
      </c>
      <c r="AE35" s="41" t="str">
        <f t="shared" si="12"/>
        <v/>
      </c>
      <c r="AF35" s="69" t="str">
        <f t="shared" si="8"/>
        <v/>
      </c>
      <c r="AG35" s="51">
        <v>1.0906549566432066E-3</v>
      </c>
    </row>
    <row r="36" spans="1:33">
      <c r="A36" t="s">
        <v>92</v>
      </c>
      <c r="B36" t="s">
        <v>93</v>
      </c>
      <c r="C36" s="52">
        <v>2064</v>
      </c>
      <c r="D36" s="54">
        <v>667</v>
      </c>
      <c r="E36" s="54">
        <v>487</v>
      </c>
      <c r="F36" s="55">
        <v>0.23594961240310078</v>
      </c>
      <c r="G36" s="38">
        <f>IF(E36&lt;=5,"",RANK(E36,(E$9,E$11:E$12,E$14:E$87)))</f>
        <v>58</v>
      </c>
      <c r="H36" s="38">
        <f>IF(E36&lt;=5,"",RANK(F36,(F$9,F$11:F$12,F$14:F$87)))</f>
        <v>40</v>
      </c>
      <c r="I36" s="38">
        <f t="shared" si="10"/>
        <v>49</v>
      </c>
      <c r="J36" s="66">
        <f t="shared" si="2"/>
        <v>59</v>
      </c>
      <c r="K36" s="55">
        <v>0.2437959286338823</v>
      </c>
      <c r="L36" s="8">
        <v>33</v>
      </c>
      <c r="M36" s="8">
        <v>31</v>
      </c>
      <c r="N36" s="9">
        <v>1.5019379844961241E-2</v>
      </c>
      <c r="O36" s="38">
        <f>IF(M36&lt;=5,"",RANK(M36,(M$9,M$11:M$12,M$14:M$87)))</f>
        <v>62</v>
      </c>
      <c r="P36" s="38">
        <f>IF(M36&lt;=5,"",RANK(N36,(N$9,N$11:N$12,N$14:N$87)))</f>
        <v>55</v>
      </c>
      <c r="Q36" s="39">
        <f t="shared" si="11"/>
        <v>58.5</v>
      </c>
      <c r="R36" s="66">
        <f t="shared" si="6"/>
        <v>59</v>
      </c>
      <c r="S36" s="9">
        <v>1.1160494853958917E-2</v>
      </c>
      <c r="T36" s="12">
        <v>40</v>
      </c>
      <c r="U36" s="13">
        <v>1.937984496124031E-2</v>
      </c>
      <c r="V36" s="38">
        <f>IF(T36&lt;=5,"",RANK(T36,(T$9,T$11:T$12,T$14:T$87)))</f>
        <v>57</v>
      </c>
      <c r="W36" s="38">
        <f>IF(T36&lt;=5,"",RANK(U36,(U$9,U$11:U$12,U$14:U$87)))</f>
        <v>45</v>
      </c>
      <c r="X36" s="40">
        <f t="shared" si="9"/>
        <v>51</v>
      </c>
      <c r="Y36" s="66">
        <f t="shared" si="7"/>
        <v>59</v>
      </c>
      <c r="Z36" s="13">
        <v>1.8967831410579776E-2</v>
      </c>
      <c r="AA36" s="16">
        <v>14</v>
      </c>
      <c r="AB36" s="17">
        <v>6.7829457364341084E-3</v>
      </c>
      <c r="AC36" s="41">
        <f>IF(AA36&lt;=5,"",RANK(AA36,(AA$9,AA$11:AA$12,AA$14:AA$87)))</f>
        <v>53</v>
      </c>
      <c r="AD36" s="41">
        <f>IF(AA36&lt;=5,"",RANK(AB36,(AB$9,AB$11:AB$12,AB$14:AB$87)))</f>
        <v>23</v>
      </c>
      <c r="AE36" s="41">
        <f t="shared" si="12"/>
        <v>38</v>
      </c>
      <c r="AF36" s="69">
        <f t="shared" si="8"/>
        <v>39</v>
      </c>
      <c r="AG36" s="17">
        <v>8.5139145292883502E-3</v>
      </c>
    </row>
    <row r="37" spans="1:33">
      <c r="A37" t="s">
        <v>94</v>
      </c>
      <c r="B37" t="s">
        <v>95</v>
      </c>
      <c r="C37" s="52">
        <v>692</v>
      </c>
      <c r="D37" s="54">
        <v>255</v>
      </c>
      <c r="E37" s="54">
        <v>191</v>
      </c>
      <c r="F37" s="55">
        <v>0.27601156069364163</v>
      </c>
      <c r="G37" s="38">
        <f>IF(E37&lt;=5,"",RANK(E37,(E$9,E$11:E$12,E$14:E$87)))</f>
        <v>70</v>
      </c>
      <c r="H37" s="38">
        <f>IF(E37&lt;=5,"",RANK(F37,(F$9,F$11:F$12,F$14:F$87)))</f>
        <v>29</v>
      </c>
      <c r="I37" s="38">
        <f t="shared" si="10"/>
        <v>49.5</v>
      </c>
      <c r="J37" s="66">
        <f t="shared" si="2"/>
        <v>60</v>
      </c>
      <c r="K37" s="55">
        <v>0.24138857711198336</v>
      </c>
      <c r="L37" s="8">
        <v>31</v>
      </c>
      <c r="M37" s="8">
        <v>27</v>
      </c>
      <c r="N37" s="9">
        <v>3.9017341040462429E-2</v>
      </c>
      <c r="O37" s="38">
        <f>IF(M37&lt;=5,"",RANK(M37,(M$9,M$11:M$12,M$14:M$87)))</f>
        <v>63</v>
      </c>
      <c r="P37" s="38">
        <f>IF(M37&lt;=5,"",RANK(N37,(N$9,N$11:N$12,N$14:N$87)))</f>
        <v>29</v>
      </c>
      <c r="Q37" s="39">
        <f t="shared" si="11"/>
        <v>46</v>
      </c>
      <c r="R37" s="66">
        <f t="shared" si="6"/>
        <v>47</v>
      </c>
      <c r="S37" s="9">
        <v>2.5969161510116173E-2</v>
      </c>
      <c r="T37" s="12">
        <v>22</v>
      </c>
      <c r="U37" s="13">
        <v>3.1791907514450865E-2</v>
      </c>
      <c r="V37" s="38">
        <f>IF(T37&lt;=5,"",RANK(T37,(T$9,T$11:T$12,T$14:T$87)))</f>
        <v>68</v>
      </c>
      <c r="W37" s="38">
        <f>IF(T37&lt;=5,"",RANK(U37,(U$9,U$11:U$12,U$14:U$87)))</f>
        <v>22</v>
      </c>
      <c r="X37" s="40">
        <f t="shared" si="9"/>
        <v>45</v>
      </c>
      <c r="Y37" s="66">
        <f t="shared" si="7"/>
        <v>54</v>
      </c>
      <c r="Z37" s="13">
        <v>2.2829907740705639E-2</v>
      </c>
      <c r="AA37" s="50">
        <v>3</v>
      </c>
      <c r="AB37" s="51">
        <v>4.335260115606936E-3</v>
      </c>
      <c r="AC37" s="41" t="str">
        <f>IF(AA37&lt;=5,"",RANK(AA37,(AA$9,AA$11:AA$12,AA$14:AA$87)))</f>
        <v/>
      </c>
      <c r="AD37" s="41" t="str">
        <f>IF(AA37&lt;=5,"",RANK(AB37,(AB$9,AB$11:AB$12,AB$14:AB$87)))</f>
        <v/>
      </c>
      <c r="AE37" s="41" t="str">
        <f t="shared" si="12"/>
        <v/>
      </c>
      <c r="AF37" s="69" t="str">
        <f t="shared" si="8"/>
        <v/>
      </c>
      <c r="AG37" s="51">
        <v>2.8649246637853765E-3</v>
      </c>
    </row>
    <row r="38" spans="1:33">
      <c r="A38" t="s">
        <v>96</v>
      </c>
      <c r="B38" t="s">
        <v>97</v>
      </c>
      <c r="C38" s="52">
        <v>6618</v>
      </c>
      <c r="D38" s="54">
        <v>2631</v>
      </c>
      <c r="E38" s="54">
        <v>1899</v>
      </c>
      <c r="F38" s="55">
        <v>0.2869446962828649</v>
      </c>
      <c r="G38" s="38">
        <f>IF(E38&lt;=5,"",RANK(E38,(E$9,E$11:E$12,E$14:E$87)))</f>
        <v>39</v>
      </c>
      <c r="H38" s="38">
        <f>IF(E38&lt;=5,"",RANK(F38,(F$9,F$11:F$12,F$14:F$87)))</f>
        <v>20</v>
      </c>
      <c r="I38" s="38">
        <f t="shared" si="10"/>
        <v>29.5</v>
      </c>
      <c r="J38" s="66">
        <f t="shared" si="2"/>
        <v>25</v>
      </c>
      <c r="K38" s="55">
        <v>0.28295481410355738</v>
      </c>
      <c r="L38" s="8">
        <v>442</v>
      </c>
      <c r="M38" s="8">
        <v>396</v>
      </c>
      <c r="N38" s="9">
        <v>5.9836808703535811E-2</v>
      </c>
      <c r="O38" s="38">
        <f>IF(M38&lt;=5,"",RANK(M38,(M$9,M$11:M$12,M$14:M$87)))</f>
        <v>27</v>
      </c>
      <c r="P38" s="38">
        <f>IF(M38&lt;=5,"",RANK(N38,(N$9,N$11:N$12,N$14:N$87)))</f>
        <v>7</v>
      </c>
      <c r="Q38" s="39">
        <f t="shared" si="11"/>
        <v>17</v>
      </c>
      <c r="R38" s="66">
        <f t="shared" si="6"/>
        <v>12</v>
      </c>
      <c r="S38" s="9">
        <v>5.0582003792864469E-2</v>
      </c>
      <c r="T38" s="12">
        <v>212</v>
      </c>
      <c r="U38" s="13">
        <v>3.2033847083711091E-2</v>
      </c>
      <c r="V38" s="38">
        <f>IF(T38&lt;=5,"",RANK(T38,(T$9,T$11:T$12,T$14:T$87)))</f>
        <v>34</v>
      </c>
      <c r="W38" s="38">
        <f>IF(T38&lt;=5,"",RANK(U38,(U$9,U$11:U$12,U$14:U$87)))</f>
        <v>21</v>
      </c>
      <c r="X38" s="40">
        <f t="shared" si="9"/>
        <v>27.5</v>
      </c>
      <c r="Y38" s="66">
        <f t="shared" si="7"/>
        <v>23</v>
      </c>
      <c r="Z38" s="13">
        <v>3.2102379551195478E-2</v>
      </c>
      <c r="AA38" s="16">
        <v>48</v>
      </c>
      <c r="AB38" s="17">
        <v>7.2529465095194923E-3</v>
      </c>
      <c r="AC38" s="41">
        <f>IF(AA38&lt;=5,"",RANK(AA38,(AA$9,AA$11:AA$12,AA$14:AA$87)))</f>
        <v>35</v>
      </c>
      <c r="AD38" s="41">
        <f>IF(AA38&lt;=5,"",RANK(AB38,(AB$9,AB$11:AB$12,AB$14:AB$87)))</f>
        <v>20</v>
      </c>
      <c r="AE38" s="41">
        <f t="shared" si="12"/>
        <v>27.5</v>
      </c>
      <c r="AF38" s="69">
        <f t="shared" si="8"/>
        <v>25</v>
      </c>
      <c r="AG38" s="17">
        <v>7.370221917116249E-3</v>
      </c>
    </row>
    <row r="39" spans="1:33">
      <c r="A39" t="s">
        <v>98</v>
      </c>
      <c r="B39" t="s">
        <v>99</v>
      </c>
      <c r="C39" s="52">
        <v>221</v>
      </c>
      <c r="D39" s="54">
        <v>177</v>
      </c>
      <c r="E39" s="54">
        <v>127</v>
      </c>
      <c r="F39" s="55">
        <v>0.57466063348416285</v>
      </c>
      <c r="G39" s="38">
        <f>IF(E39&lt;=5,"",RANK(E39,(E$9,E$11:E$12,E$14:E$87)))</f>
        <v>75</v>
      </c>
      <c r="H39" s="38">
        <f>IF(E39&lt;=5,"",RANK(F39,(F$9,F$11:F$12,F$14:F$87)))</f>
        <v>1</v>
      </c>
      <c r="I39" s="38">
        <f t="shared" si="10"/>
        <v>38</v>
      </c>
      <c r="J39" s="66">
        <f t="shared" ref="J39:J70" si="13">IF(E39&lt;=5,"",COUNTIF(E$7:E$87,"&gt;5")+1-RANK(I39,I$7:I$87))</f>
        <v>42</v>
      </c>
      <c r="K39" s="55" t="s">
        <v>197</v>
      </c>
      <c r="L39" s="8">
        <v>40</v>
      </c>
      <c r="M39" s="8">
        <v>35</v>
      </c>
      <c r="N39" s="9">
        <v>0.15837104072398189</v>
      </c>
      <c r="O39" s="38">
        <f>IF(M39&lt;=5,"",RANK(M39,(M$9,M$11:M$12,M$14:M$87)))</f>
        <v>60</v>
      </c>
      <c r="P39" s="38">
        <f>IF(M39&lt;=5,"",RANK(N39,(N$9,N$11:N$12,N$14:N$87)))</f>
        <v>1</v>
      </c>
      <c r="Q39" s="39">
        <f t="shared" si="11"/>
        <v>30.5</v>
      </c>
      <c r="R39" s="66">
        <f t="shared" si="6"/>
        <v>29</v>
      </c>
      <c r="S39" s="9" t="s">
        <v>197</v>
      </c>
      <c r="T39" s="12">
        <v>10</v>
      </c>
      <c r="U39" s="13">
        <v>4.5248868778280542E-2</v>
      </c>
      <c r="V39" s="38">
        <f>IF(T39&lt;=5,"",RANK(T39,(T$9,T$11:T$12,T$14:T$87)))</f>
        <v>75</v>
      </c>
      <c r="W39" s="38">
        <f>IF(T39&lt;=5,"",RANK(U39,(U$9,U$11:U$12,U$14:U$87)))</f>
        <v>1</v>
      </c>
      <c r="X39" s="40">
        <f t="shared" si="9"/>
        <v>38</v>
      </c>
      <c r="Y39" s="66">
        <f t="shared" si="7"/>
        <v>42</v>
      </c>
      <c r="Z39" s="13" t="s">
        <v>197</v>
      </c>
      <c r="AA39" s="50">
        <v>2</v>
      </c>
      <c r="AB39" s="51">
        <v>9.0497737556561094E-3</v>
      </c>
      <c r="AC39" s="41" t="str">
        <f>IF(AA39&lt;=5,"",RANK(AA39,(AA$9,AA$11:AA$12,AA$14:AA$87)))</f>
        <v/>
      </c>
      <c r="AD39" s="41" t="str">
        <f>IF(AA39&lt;=5,"",RANK(AB39,(AB$9,AB$11:AB$12,AB$14:AB$87)))</f>
        <v/>
      </c>
      <c r="AE39" s="41" t="str">
        <f t="shared" si="12"/>
        <v/>
      </c>
      <c r="AF39" s="69" t="str">
        <f t="shared" si="8"/>
        <v/>
      </c>
      <c r="AG39" s="51" t="s">
        <v>197</v>
      </c>
    </row>
    <row r="40" spans="1:33">
      <c r="A40" t="s">
        <v>100</v>
      </c>
      <c r="B40" t="s">
        <v>101</v>
      </c>
      <c r="C40" s="52">
        <v>7628</v>
      </c>
      <c r="D40" s="54">
        <v>2649</v>
      </c>
      <c r="E40" s="54">
        <v>1995</v>
      </c>
      <c r="F40" s="55">
        <v>0.26153644467750392</v>
      </c>
      <c r="G40" s="38">
        <f>IF(E40&lt;=5,"",RANK(E40,(E$9,E$11:E$12,E$14:E$87)))</f>
        <v>37</v>
      </c>
      <c r="H40" s="38">
        <f>IF(E40&lt;=5,"",RANK(F40,(F$9,F$11:F$12,F$14:F$87)))</f>
        <v>35</v>
      </c>
      <c r="I40" s="38">
        <f t="shared" si="10"/>
        <v>36</v>
      </c>
      <c r="J40" s="66">
        <f t="shared" si="13"/>
        <v>41</v>
      </c>
      <c r="K40" s="55">
        <v>0.25503479658832845</v>
      </c>
      <c r="L40" s="8">
        <v>418</v>
      </c>
      <c r="M40" s="8">
        <v>378</v>
      </c>
      <c r="N40" s="9">
        <v>4.9554273728369166E-2</v>
      </c>
      <c r="O40" s="38">
        <f>IF(M40&lt;=5,"",RANK(M40,(M$9,M$11:M$12,M$14:M$87)))</f>
        <v>28</v>
      </c>
      <c r="P40" s="38">
        <f>IF(M40&lt;=5,"",RANK(N40,(N$9,N$11:N$12,N$14:N$87)))</f>
        <v>16</v>
      </c>
      <c r="Q40" s="39">
        <f t="shared" si="11"/>
        <v>22</v>
      </c>
      <c r="R40" s="66">
        <f t="shared" si="6"/>
        <v>18</v>
      </c>
      <c r="S40" s="9">
        <v>3.4664785515966523E-2</v>
      </c>
      <c r="T40" s="12">
        <v>254</v>
      </c>
      <c r="U40" s="13">
        <v>3.3298374410068173E-2</v>
      </c>
      <c r="V40" s="38">
        <f>IF(T40&lt;=5,"",RANK(T40,(T$9,T$11:T$12,T$14:T$87)))</f>
        <v>27</v>
      </c>
      <c r="W40" s="38">
        <f>IF(T40&lt;=5,"",RANK(U40,(U$9,U$11:U$12,U$14:U$87)))</f>
        <v>13</v>
      </c>
      <c r="X40" s="40">
        <f t="shared" si="9"/>
        <v>20</v>
      </c>
      <c r="Y40" s="66">
        <f t="shared" si="7"/>
        <v>12</v>
      </c>
      <c r="Z40" s="13">
        <v>3.0918933331984557E-2</v>
      </c>
      <c r="AA40" s="16">
        <v>30</v>
      </c>
      <c r="AB40" s="17">
        <v>3.9328788673308858E-3</v>
      </c>
      <c r="AC40" s="41">
        <f>IF(AA40&lt;=5,"",RANK(AA40,(AA$9,AA$11:AA$12,AA$14:AA$87)))</f>
        <v>44</v>
      </c>
      <c r="AD40" s="41">
        <f>IF(AA40&lt;=5,"",RANK(AB40,(AB$9,AB$11:AB$12,AB$14:AB$87)))</f>
        <v>44</v>
      </c>
      <c r="AE40" s="41">
        <f t="shared" si="12"/>
        <v>44</v>
      </c>
      <c r="AF40" s="69">
        <f t="shared" si="8"/>
        <v>48</v>
      </c>
      <c r="AG40" s="17">
        <v>3.2239286423911919E-3</v>
      </c>
    </row>
    <row r="41" spans="1:33">
      <c r="A41" t="s">
        <v>102</v>
      </c>
      <c r="B41" t="s">
        <v>103</v>
      </c>
      <c r="C41" s="52">
        <v>10555</v>
      </c>
      <c r="D41" s="54">
        <v>4138</v>
      </c>
      <c r="E41" s="54">
        <v>3081</v>
      </c>
      <c r="F41" s="55">
        <v>0.29189957366177166</v>
      </c>
      <c r="G41" s="38">
        <f>IF(E41&lt;=5,"",RANK(E41,(E$9,E$11:E$12,E$14:E$87)))</f>
        <v>27</v>
      </c>
      <c r="H41" s="38">
        <f>IF(E41&lt;=5,"",RANK(F41,(F$9,F$11:F$12,F$14:F$87)))</f>
        <v>18</v>
      </c>
      <c r="I41" s="38">
        <f t="shared" si="10"/>
        <v>22.5</v>
      </c>
      <c r="J41" s="66">
        <f t="shared" si="13"/>
        <v>12</v>
      </c>
      <c r="K41" s="55">
        <v>0.27131582473330906</v>
      </c>
      <c r="L41" s="8">
        <v>532</v>
      </c>
      <c r="M41" s="8">
        <v>484</v>
      </c>
      <c r="N41" s="9">
        <v>4.5855045002368547E-2</v>
      </c>
      <c r="O41" s="38">
        <f>IF(M41&lt;=5,"",RANK(M41,(M$9,M$11:M$12,M$14:M$87)))</f>
        <v>23</v>
      </c>
      <c r="P41" s="38">
        <f>IF(M41&lt;=5,"",RANK(N41,(N$9,N$11:N$12,N$14:N$87)))</f>
        <v>22</v>
      </c>
      <c r="Q41" s="39">
        <f t="shared" si="11"/>
        <v>22.5</v>
      </c>
      <c r="R41" s="66">
        <f t="shared" si="6"/>
        <v>22</v>
      </c>
      <c r="S41" s="9">
        <v>2.9820791480550807E-2</v>
      </c>
      <c r="T41" s="12">
        <v>348</v>
      </c>
      <c r="U41" s="13">
        <v>3.2970156324017057E-2</v>
      </c>
      <c r="V41" s="38">
        <f>IF(T41&lt;=5,"",RANK(T41,(T$9,T$11:T$12,T$14:T$87)))</f>
        <v>24</v>
      </c>
      <c r="W41" s="38">
        <f>IF(T41&lt;=5,"",RANK(U41,(U$9,U$11:U$12,U$14:U$87)))</f>
        <v>15</v>
      </c>
      <c r="X41" s="40">
        <f t="shared" si="9"/>
        <v>19.5</v>
      </c>
      <c r="Y41" s="66">
        <f t="shared" si="7"/>
        <v>9</v>
      </c>
      <c r="Z41" s="13">
        <v>2.5060480481721978E-2</v>
      </c>
      <c r="AA41" s="16">
        <v>54</v>
      </c>
      <c r="AB41" s="17">
        <v>5.1160587399336809E-3</v>
      </c>
      <c r="AC41" s="41">
        <f>IF(AA41&lt;=5,"",RANK(AA41,(AA$9,AA$11:AA$12,AA$14:AA$87)))</f>
        <v>32</v>
      </c>
      <c r="AD41" s="41">
        <f>IF(AA41&lt;=5,"",RANK(AB41,(AB$9,AB$11:AB$12,AB$14:AB$87)))</f>
        <v>32</v>
      </c>
      <c r="AE41" s="41">
        <f t="shared" si="12"/>
        <v>32</v>
      </c>
      <c r="AF41" s="69">
        <f t="shared" si="8"/>
        <v>28</v>
      </c>
      <c r="AG41" s="17">
        <v>4.2602665558465558E-3</v>
      </c>
    </row>
    <row r="42" spans="1:33">
      <c r="A42" t="s">
        <v>104</v>
      </c>
      <c r="B42" t="s">
        <v>105</v>
      </c>
      <c r="C42" s="52">
        <v>79647</v>
      </c>
      <c r="D42" s="54">
        <v>30285</v>
      </c>
      <c r="E42" s="54">
        <v>23451</v>
      </c>
      <c r="F42" s="55">
        <v>0.29443670194734267</v>
      </c>
      <c r="G42" s="38">
        <f>IF(E42&lt;=5,"",RANK(E42,(E$9,E$11:E$12,E$14:E$87)))</f>
        <v>2</v>
      </c>
      <c r="H42" s="38">
        <f>IF(E42&lt;=5,"",RANK(F42,(F$9,F$11:F$12,F$14:F$87)))</f>
        <v>15</v>
      </c>
      <c r="I42" s="38">
        <f t="shared" si="10"/>
        <v>8.5</v>
      </c>
      <c r="J42" s="66">
        <f t="shared" si="13"/>
        <v>2</v>
      </c>
      <c r="K42" s="55">
        <v>0.27169892622961961</v>
      </c>
      <c r="L42" s="8">
        <v>6936</v>
      </c>
      <c r="M42" s="8">
        <v>6282</v>
      </c>
      <c r="N42" s="9">
        <v>7.8873027232664136E-2</v>
      </c>
      <c r="O42" s="38">
        <f>IF(M42&lt;=5,"",RANK(M42,(M$9,M$11:M$12,M$14:M$87)))</f>
        <v>1</v>
      </c>
      <c r="P42" s="38">
        <f>IF(M42&lt;=5,"",RANK(N42,(N$9,N$11:N$12,N$14:N$87)))</f>
        <v>2</v>
      </c>
      <c r="Q42" s="39">
        <f t="shared" si="11"/>
        <v>1.5</v>
      </c>
      <c r="R42" s="66">
        <f t="shared" si="6"/>
        <v>1</v>
      </c>
      <c r="S42" s="9">
        <v>5.4692397613183265E-2</v>
      </c>
      <c r="T42" s="12">
        <v>2619</v>
      </c>
      <c r="U42" s="13">
        <v>3.288259444800181E-2</v>
      </c>
      <c r="V42" s="38">
        <f>IF(T42&lt;=5,"",RANK(T42,(T$9,T$11:T$12,T$14:T$87)))</f>
        <v>3</v>
      </c>
      <c r="W42" s="38">
        <f>IF(T42&lt;=5,"",RANK(U42,(U$9,U$11:U$12,U$14:U$87)))</f>
        <v>17</v>
      </c>
      <c r="X42" s="40">
        <f t="shared" si="9"/>
        <v>10</v>
      </c>
      <c r="Y42" s="66">
        <f t="shared" si="7"/>
        <v>4</v>
      </c>
      <c r="Z42" s="13">
        <v>3.1818642742419169E-2</v>
      </c>
      <c r="AA42" s="16">
        <v>311</v>
      </c>
      <c r="AB42" s="17">
        <v>3.9047296194458046E-3</v>
      </c>
      <c r="AC42" s="41">
        <f>IF(AA42&lt;=5,"",RANK(AA42,(AA$9,AA$11:AA$12,AA$14:AA$87)))</f>
        <v>6</v>
      </c>
      <c r="AD42" s="41">
        <f>IF(AA42&lt;=5,"",RANK(AB42,(AB$9,AB$11:AB$12,AB$14:AB$87)))</f>
        <v>45</v>
      </c>
      <c r="AE42" s="41">
        <f t="shared" si="12"/>
        <v>25.5</v>
      </c>
      <c r="AF42" s="69">
        <f t="shared" si="8"/>
        <v>20</v>
      </c>
      <c r="AG42" s="17">
        <v>4.3093553573735144E-3</v>
      </c>
    </row>
    <row r="43" spans="1:33">
      <c r="A43" t="s">
        <v>106</v>
      </c>
      <c r="B43" t="s">
        <v>107</v>
      </c>
      <c r="C43" s="52">
        <v>23834</v>
      </c>
      <c r="D43" s="54">
        <v>7608</v>
      </c>
      <c r="E43" s="54">
        <v>5961</v>
      </c>
      <c r="F43" s="55">
        <v>0.25010489217084836</v>
      </c>
      <c r="G43" s="38">
        <f>IF(E43&lt;=5,"",RANK(E43,(E$9,E$11:E$12,E$14:E$87)))</f>
        <v>14</v>
      </c>
      <c r="H43" s="38">
        <f>IF(E43&lt;=5,"",RANK(F43,(F$9,F$11:F$12,F$14:F$87)))</f>
        <v>36</v>
      </c>
      <c r="I43" s="38">
        <f t="shared" si="10"/>
        <v>25</v>
      </c>
      <c r="J43" s="66">
        <f t="shared" si="13"/>
        <v>15</v>
      </c>
      <c r="K43" s="55">
        <v>0.25071423359251599</v>
      </c>
      <c r="L43" s="8">
        <v>1022</v>
      </c>
      <c r="M43" s="8">
        <v>940</v>
      </c>
      <c r="N43" s="9">
        <v>3.9439456238986322E-2</v>
      </c>
      <c r="O43" s="38">
        <f>IF(M43&lt;=5,"",RANK(M43,(M$9,M$11:M$12,M$14:M$87)))</f>
        <v>15</v>
      </c>
      <c r="P43" s="38">
        <f>IF(M43&lt;=5,"",RANK(N43,(N$9,N$11:N$12,N$14:N$87)))</f>
        <v>27</v>
      </c>
      <c r="Q43" s="39">
        <f t="shared" si="11"/>
        <v>21</v>
      </c>
      <c r="R43" s="66">
        <f t="shared" si="6"/>
        <v>17</v>
      </c>
      <c r="S43" s="9">
        <v>2.9914325683921172E-2</v>
      </c>
      <c r="T43" s="12">
        <v>514</v>
      </c>
      <c r="U43" s="13">
        <v>2.1565830326424437E-2</v>
      </c>
      <c r="V43" s="38">
        <f>IF(T43&lt;=5,"",RANK(T43,(T$9,T$11:T$12,T$14:T$87)))</f>
        <v>16</v>
      </c>
      <c r="W43" s="38">
        <f>IF(T43&lt;=5,"",RANK(U43,(U$9,U$11:U$12,U$14:U$87)))</f>
        <v>43</v>
      </c>
      <c r="X43" s="40">
        <f t="shared" si="9"/>
        <v>29.5</v>
      </c>
      <c r="Y43" s="66">
        <f t="shared" si="7"/>
        <v>25</v>
      </c>
      <c r="Z43" s="13">
        <v>2.1762335111046423E-2</v>
      </c>
      <c r="AA43" s="16">
        <v>76</v>
      </c>
      <c r="AB43" s="17">
        <v>3.1887219937903836E-3</v>
      </c>
      <c r="AC43" s="41">
        <f>IF(AA43&lt;=5,"",RANK(AA43,(AA$9,AA$11:AA$12,AA$14:AA$87)))</f>
        <v>26</v>
      </c>
      <c r="AD43" s="41">
        <f>IF(AA43&lt;=5,"",RANK(AB43,(AB$9,AB$11:AB$12,AB$14:AB$87)))</f>
        <v>53</v>
      </c>
      <c r="AE43" s="41">
        <f t="shared" si="12"/>
        <v>39.5</v>
      </c>
      <c r="AF43" s="69">
        <f t="shared" si="8"/>
        <v>44</v>
      </c>
      <c r="AG43" s="17">
        <v>2.8112536143876307E-3</v>
      </c>
    </row>
    <row r="44" spans="1:33">
      <c r="A44" t="s">
        <v>108</v>
      </c>
      <c r="B44" t="s">
        <v>109</v>
      </c>
      <c r="C44" s="52">
        <v>64157</v>
      </c>
      <c r="D44" s="54">
        <v>16145</v>
      </c>
      <c r="E44" s="54">
        <v>12507</v>
      </c>
      <c r="F44" s="55">
        <v>0.1949436538491513</v>
      </c>
      <c r="G44" s="38">
        <f>IF(E44&lt;=5,"",RANK(E44,(E$9,E$11:E$12,E$14:E$87)))</f>
        <v>8</v>
      </c>
      <c r="H44" s="38">
        <f>IF(E44&lt;=5,"",RANK(F44,(F$9,F$11:F$12,F$14:F$87)))</f>
        <v>56</v>
      </c>
      <c r="I44" s="38">
        <f t="shared" si="10"/>
        <v>32</v>
      </c>
      <c r="J44" s="66">
        <f t="shared" si="13"/>
        <v>28</v>
      </c>
      <c r="K44" s="55">
        <v>0.19714462468973548</v>
      </c>
      <c r="L44" s="8">
        <v>2022</v>
      </c>
      <c r="M44" s="8">
        <v>1847</v>
      </c>
      <c r="N44" s="9">
        <v>2.8788752591299469E-2</v>
      </c>
      <c r="O44" s="38">
        <f>IF(M44&lt;=5,"",RANK(M44,(M$9,M$11:M$12,M$14:M$87)))</f>
        <v>9</v>
      </c>
      <c r="P44" s="38">
        <f>IF(M44&lt;=5,"",RANK(N44,(N$9,N$11:N$12,N$14:N$87)))</f>
        <v>42</v>
      </c>
      <c r="Q44" s="39">
        <f t="shared" si="11"/>
        <v>25.5</v>
      </c>
      <c r="R44" s="66">
        <f t="shared" si="6"/>
        <v>26</v>
      </c>
      <c r="S44" s="9">
        <v>2.5892298336611493E-2</v>
      </c>
      <c r="T44" s="12">
        <v>1241</v>
      </c>
      <c r="U44" s="13">
        <v>1.9343173776828718E-2</v>
      </c>
      <c r="V44" s="38">
        <f>IF(T44&lt;=5,"",RANK(T44,(T$9,T$11:T$12,T$14:T$87)))</f>
        <v>9</v>
      </c>
      <c r="W44" s="38">
        <f>IF(T44&lt;=5,"",RANK(U44,(U$9,U$11:U$12,U$14:U$87)))</f>
        <v>46</v>
      </c>
      <c r="X44" s="40">
        <f t="shared" si="9"/>
        <v>27.5</v>
      </c>
      <c r="Y44" s="66">
        <f t="shared" si="7"/>
        <v>23</v>
      </c>
      <c r="Z44" s="13">
        <v>1.9745541951608849E-2</v>
      </c>
      <c r="AA44" s="16">
        <v>191</v>
      </c>
      <c r="AB44" s="17">
        <v>2.9770718705675139E-3</v>
      </c>
      <c r="AC44" s="41">
        <f>IF(AA44&lt;=5,"",RANK(AA44,(AA$9,AA$11:AA$12,AA$14:AA$87)))</f>
        <v>11</v>
      </c>
      <c r="AD44" s="41">
        <f>IF(AA44&lt;=5,"",RANK(AB44,(AB$9,AB$11:AB$12,AB$14:AB$87)))</f>
        <v>55</v>
      </c>
      <c r="AE44" s="41">
        <f t="shared" si="12"/>
        <v>33</v>
      </c>
      <c r="AF44" s="69">
        <f t="shared" si="8"/>
        <v>32</v>
      </c>
      <c r="AG44" s="17">
        <v>3.1231750567967736E-3</v>
      </c>
    </row>
    <row r="45" spans="1:33">
      <c r="A45" t="s">
        <v>110</v>
      </c>
      <c r="B45" t="s">
        <v>111</v>
      </c>
      <c r="C45" s="52">
        <v>112007</v>
      </c>
      <c r="D45" s="54">
        <v>34093</v>
      </c>
      <c r="E45" s="54">
        <v>25936</v>
      </c>
      <c r="F45" s="55">
        <v>0.23155695626166223</v>
      </c>
      <c r="G45" s="38">
        <f>IF(E45&lt;=5,"",RANK(E45,(E$9,E$11:E$12,E$14:E$87)))</f>
        <v>1</v>
      </c>
      <c r="H45" s="38">
        <f>IF(E45&lt;=5,"",RANK(F45,(F$9,F$11:F$12,F$14:F$87)))</f>
        <v>42</v>
      </c>
      <c r="I45" s="38">
        <f t="shared" si="10"/>
        <v>21.5</v>
      </c>
      <c r="J45" s="66">
        <f t="shared" si="13"/>
        <v>11</v>
      </c>
      <c r="K45" s="55">
        <v>0.24018851182225848</v>
      </c>
      <c r="L45" s="8">
        <v>4341</v>
      </c>
      <c r="M45" s="8">
        <v>3943</v>
      </c>
      <c r="N45" s="9">
        <v>3.5203156945548049E-2</v>
      </c>
      <c r="O45" s="38">
        <f>IF(M45&lt;=5,"",RANK(M45,(M$9,M$11:M$12,M$14:M$87)))</f>
        <v>4</v>
      </c>
      <c r="P45" s="38">
        <f>IF(M45&lt;=5,"",RANK(N45,(N$9,N$11:N$12,N$14:N$87)))</f>
        <v>35</v>
      </c>
      <c r="Q45" s="39">
        <f t="shared" si="11"/>
        <v>19.5</v>
      </c>
      <c r="R45" s="66">
        <f t="shared" si="6"/>
        <v>15</v>
      </c>
      <c r="S45" s="9">
        <v>3.957989968301015E-2</v>
      </c>
      <c r="T45" s="12">
        <v>2688</v>
      </c>
      <c r="U45" s="13">
        <v>2.399850009374414E-2</v>
      </c>
      <c r="V45" s="38">
        <f>IF(T45&lt;=5,"",RANK(T45,(T$9,T$11:T$12,T$14:T$87)))</f>
        <v>2</v>
      </c>
      <c r="W45" s="38">
        <f>IF(T45&lt;=5,"",RANK(U45,(U$9,U$11:U$12,U$14:U$87)))</f>
        <v>38</v>
      </c>
      <c r="X45" s="40">
        <f t="shared" si="9"/>
        <v>20</v>
      </c>
      <c r="Y45" s="66">
        <f t="shared" si="7"/>
        <v>12</v>
      </c>
      <c r="Z45" s="13">
        <v>2.9728390848962651E-2</v>
      </c>
      <c r="AA45" s="16">
        <v>384</v>
      </c>
      <c r="AB45" s="17">
        <v>3.4283571562491628E-3</v>
      </c>
      <c r="AC45" s="41">
        <f>IF(AA45&lt;=5,"",RANK(AA45,(AA$9,AA$11:AA$12,AA$14:AA$87)))</f>
        <v>4</v>
      </c>
      <c r="AD45" s="41">
        <f>IF(AA45&lt;=5,"",RANK(AB45,(AB$9,AB$11:AB$12,AB$14:AB$87)))</f>
        <v>49</v>
      </c>
      <c r="AE45" s="41">
        <f t="shared" si="12"/>
        <v>26.5</v>
      </c>
      <c r="AF45" s="69">
        <f t="shared" si="8"/>
        <v>22</v>
      </c>
      <c r="AG45" s="17">
        <v>3.1032858462810421E-3</v>
      </c>
    </row>
    <row r="46" spans="1:33">
      <c r="A46" t="s">
        <v>112</v>
      </c>
      <c r="B46" t="s">
        <v>113</v>
      </c>
      <c r="C46" s="52">
        <v>44222</v>
      </c>
      <c r="D46" s="54">
        <v>16209</v>
      </c>
      <c r="E46" s="54">
        <v>12238</v>
      </c>
      <c r="F46" s="55">
        <v>0.27674008412102574</v>
      </c>
      <c r="G46" s="38">
        <f>IF(E46&lt;=5,"",RANK(E46,(E$9,E$11:E$12,E$14:E$87)))</f>
        <v>9</v>
      </c>
      <c r="H46" s="38">
        <f>IF(E46&lt;=5,"",RANK(F46,(F$9,F$11:F$12,F$14:F$87)))</f>
        <v>27</v>
      </c>
      <c r="I46" s="38">
        <f t="shared" si="10"/>
        <v>18</v>
      </c>
      <c r="J46" s="66">
        <f t="shared" si="13"/>
        <v>10</v>
      </c>
      <c r="K46" s="55">
        <v>0.27534393852724487</v>
      </c>
      <c r="L46" s="8">
        <v>3569</v>
      </c>
      <c r="M46" s="8">
        <v>3210</v>
      </c>
      <c r="N46" s="9">
        <v>7.2588304463841527E-2</v>
      </c>
      <c r="O46" s="38">
        <f>IF(M46&lt;=5,"",RANK(M46,(M$9,M$11:M$12,M$14:M$87)))</f>
        <v>5</v>
      </c>
      <c r="P46" s="38">
        <f>IF(M46&lt;=5,"",RANK(N46,(N$9,N$11:N$12,N$14:N$87)))</f>
        <v>3</v>
      </c>
      <c r="Q46" s="39">
        <f t="shared" si="11"/>
        <v>4</v>
      </c>
      <c r="R46" s="66">
        <f t="shared" si="6"/>
        <v>3</v>
      </c>
      <c r="S46" s="9">
        <v>6.3067400498736811E-2</v>
      </c>
      <c r="T46" s="12">
        <v>1573</v>
      </c>
      <c r="U46" s="13">
        <v>3.5570530505178416E-2</v>
      </c>
      <c r="V46" s="38">
        <f>IF(T46&lt;=5,"",RANK(T46,(T$9,T$11:T$12,T$14:T$87)))</f>
        <v>6</v>
      </c>
      <c r="W46" s="38">
        <f>IF(T46&lt;=5,"",RANK(U46,(U$9,U$11:U$12,U$14:U$87)))</f>
        <v>8</v>
      </c>
      <c r="X46" s="40">
        <f t="shared" si="9"/>
        <v>7</v>
      </c>
      <c r="Y46" s="66">
        <f t="shared" si="7"/>
        <v>2</v>
      </c>
      <c r="Z46" s="13">
        <v>3.4317111790908024E-2</v>
      </c>
      <c r="AA46" s="16">
        <v>224</v>
      </c>
      <c r="AB46" s="17">
        <v>5.065352087196418E-3</v>
      </c>
      <c r="AC46" s="41">
        <f>IF(AA46&lt;=5,"",RANK(AA46,(AA$9,AA$11:AA$12,AA$14:AA$87)))</f>
        <v>9</v>
      </c>
      <c r="AD46" s="41">
        <f>IF(AA46&lt;=5,"",RANK(AB46,(AB$9,AB$11:AB$12,AB$14:AB$87)))</f>
        <v>34</v>
      </c>
      <c r="AE46" s="41">
        <f t="shared" si="12"/>
        <v>21.5</v>
      </c>
      <c r="AF46" s="69">
        <f t="shared" si="8"/>
        <v>16</v>
      </c>
      <c r="AG46" s="17">
        <v>5.954582683053153E-3</v>
      </c>
    </row>
    <row r="47" spans="1:33">
      <c r="A47" t="s">
        <v>114</v>
      </c>
      <c r="B47" t="s">
        <v>115</v>
      </c>
      <c r="C47" s="52">
        <v>785</v>
      </c>
      <c r="D47" s="54">
        <v>78</v>
      </c>
      <c r="E47" s="54">
        <v>59</v>
      </c>
      <c r="F47" s="55">
        <v>7.5159235668789806E-2</v>
      </c>
      <c r="G47" s="38">
        <f>IF(E47&lt;=5,"",RANK(E47,(E$9,E$11:E$12,E$14:E$87)))</f>
        <v>77</v>
      </c>
      <c r="H47" s="38">
        <f>IF(E47&lt;=5,"",RANK(F47,(F$9,F$11:F$12,F$14:F$87)))</f>
        <v>72</v>
      </c>
      <c r="I47" s="38">
        <f t="shared" si="10"/>
        <v>74.5</v>
      </c>
      <c r="J47" s="66">
        <f t="shared" si="13"/>
        <v>77</v>
      </c>
      <c r="K47" s="55">
        <v>0.10708169004531189</v>
      </c>
      <c r="L47" s="8">
        <v>10</v>
      </c>
      <c r="M47" s="8">
        <v>9</v>
      </c>
      <c r="N47" s="9">
        <v>1.1464968152866241E-2</v>
      </c>
      <c r="O47" s="38">
        <f>IF(M47&lt;=5,"",RANK(M47,(M$9,M$11:M$12,M$14:M$87)))</f>
        <v>76</v>
      </c>
      <c r="P47" s="38">
        <f>IF(M47&lt;=5,"",RANK(N47,(N$9,N$11:N$12,N$14:N$87)))</f>
        <v>59</v>
      </c>
      <c r="Q47" s="39">
        <f t="shared" si="11"/>
        <v>67.5</v>
      </c>
      <c r="R47" s="66">
        <f t="shared" si="6"/>
        <v>70</v>
      </c>
      <c r="S47" s="9">
        <v>9.4946718583268277E-3</v>
      </c>
      <c r="T47" s="12">
        <v>3</v>
      </c>
      <c r="U47" s="13">
        <v>3.821656050955414E-3</v>
      </c>
      <c r="V47" s="40" t="str">
        <f>IF(T47&lt;=5,"",RANK(T47,(T$9,T$11:T$12,T$14:T$87)))</f>
        <v/>
      </c>
      <c r="W47" s="40" t="str">
        <f>IF(T47&lt;=5,"",RANK(U47,(U$9,U$11:U$12,U$14:U$87)))</f>
        <v/>
      </c>
      <c r="X47" s="40" t="str">
        <f t="shared" si="9"/>
        <v/>
      </c>
      <c r="Y47" s="71" t="str">
        <f t="shared" si="7"/>
        <v/>
      </c>
      <c r="Z47" s="13">
        <v>5.6209083285174086E-3</v>
      </c>
      <c r="AA47" s="16"/>
      <c r="AB47" s="17">
        <v>0</v>
      </c>
      <c r="AC47" s="41" t="str">
        <f>IF(AA47&lt;=5,"",RANK(AA47,(AA$9,AA$11:AA$12,AA$14:AA$87)))</f>
        <v/>
      </c>
      <c r="AD47" s="41" t="str">
        <f>IF(AA47&lt;=5,"",RANK(AB47,(AB$9,AB$11:AB$12,AB$14:AB$87)))</f>
        <v/>
      </c>
      <c r="AE47" s="41" t="str">
        <f t="shared" si="12"/>
        <v/>
      </c>
      <c r="AF47" s="69" t="str">
        <f t="shared" si="8"/>
        <v/>
      </c>
      <c r="AG47" s="17">
        <v>0</v>
      </c>
    </row>
    <row r="48" spans="1:33">
      <c r="A48" t="s">
        <v>116</v>
      </c>
      <c r="B48" t="s">
        <v>117</v>
      </c>
      <c r="C48" s="52">
        <v>1146</v>
      </c>
      <c r="D48" s="54">
        <v>930</v>
      </c>
      <c r="E48" s="54">
        <v>538</v>
      </c>
      <c r="F48" s="55">
        <v>0.46945898778359513</v>
      </c>
      <c r="G48" s="38">
        <f>IF(E48&lt;=5,"",RANK(E48,(E$9,E$11:E$12,E$14:E$87)))</f>
        <v>57</v>
      </c>
      <c r="H48" s="38">
        <f>IF(E48&lt;=5,"",RANK(F48,(F$9,F$11:F$12,F$14:F$87)))</f>
        <v>2</v>
      </c>
      <c r="I48" s="38">
        <f t="shared" si="10"/>
        <v>29.5</v>
      </c>
      <c r="J48" s="66">
        <f t="shared" si="13"/>
        <v>25</v>
      </c>
      <c r="K48" s="55" t="s">
        <v>197</v>
      </c>
      <c r="L48" s="8">
        <v>80</v>
      </c>
      <c r="M48" s="8">
        <v>64</v>
      </c>
      <c r="N48" s="9">
        <v>5.5846422338568937E-2</v>
      </c>
      <c r="O48" s="38">
        <f>IF(M48&lt;=5,"",RANK(M48,(M$9,M$11:M$12,M$14:M$87)))</f>
        <v>53</v>
      </c>
      <c r="P48" s="38">
        <f>IF(M48&lt;=5,"",RANK(N48,(N$9,N$11:N$12,N$14:N$87)))</f>
        <v>12</v>
      </c>
      <c r="Q48" s="39">
        <f t="shared" si="11"/>
        <v>32.5</v>
      </c>
      <c r="R48" s="66">
        <f t="shared" si="6"/>
        <v>32</v>
      </c>
      <c r="S48" s="9" t="s">
        <v>197</v>
      </c>
      <c r="T48" s="12">
        <v>40</v>
      </c>
      <c r="U48" s="13">
        <v>3.4904013961605584E-2</v>
      </c>
      <c r="V48" s="38">
        <f>IF(T48&lt;=5,"",RANK(T48,(T$9,T$11:T$12,T$14:T$87)))</f>
        <v>57</v>
      </c>
      <c r="W48" s="38">
        <f>IF(T48&lt;=5,"",RANK(U48,(U$9,U$11:U$12,U$14:U$87)))</f>
        <v>9</v>
      </c>
      <c r="X48" s="40">
        <f t="shared" si="9"/>
        <v>33</v>
      </c>
      <c r="Y48" s="66">
        <f t="shared" si="7"/>
        <v>33</v>
      </c>
      <c r="Z48" s="13" t="s">
        <v>197</v>
      </c>
      <c r="AA48" s="16">
        <v>33</v>
      </c>
      <c r="AB48" s="17">
        <v>2.8795811518324606E-2</v>
      </c>
      <c r="AC48" s="41">
        <f>IF(AA48&lt;=5,"",RANK(AA48,(AA$9,AA$11:AA$12,AA$14:AA$87)))</f>
        <v>42</v>
      </c>
      <c r="AD48" s="41">
        <f>IF(AA48&lt;=5,"",RANK(AB48,(AB$9,AB$11:AB$12,AB$14:AB$87)))</f>
        <v>1</v>
      </c>
      <c r="AE48" s="41">
        <f t="shared" si="12"/>
        <v>21.5</v>
      </c>
      <c r="AF48" s="69">
        <f t="shared" si="8"/>
        <v>16</v>
      </c>
      <c r="AG48" s="17" t="s">
        <v>197</v>
      </c>
    </row>
    <row r="49" spans="1:33">
      <c r="A49" t="s">
        <v>118</v>
      </c>
      <c r="B49" t="s">
        <v>119</v>
      </c>
      <c r="C49" s="52">
        <v>13822</v>
      </c>
      <c r="D49" s="54">
        <v>6007</v>
      </c>
      <c r="E49" s="54">
        <v>4257</v>
      </c>
      <c r="F49" s="55">
        <v>0.3079872666763131</v>
      </c>
      <c r="G49" s="38">
        <f>IF(E49&lt;=5,"",RANK(E49,(E$9,E$11:E$12,E$14:E$87)))</f>
        <v>23</v>
      </c>
      <c r="H49" s="38">
        <f>IF(E49&lt;=5,"",RANK(F49,(F$9,F$11:F$12,F$14:F$87)))</f>
        <v>12</v>
      </c>
      <c r="I49" s="38">
        <f t="shared" si="10"/>
        <v>17.5</v>
      </c>
      <c r="J49" s="66">
        <f t="shared" si="13"/>
        <v>8</v>
      </c>
      <c r="K49" s="55">
        <v>0.31805613697997065</v>
      </c>
      <c r="L49" s="8">
        <v>904</v>
      </c>
      <c r="M49" s="8">
        <v>801</v>
      </c>
      <c r="N49" s="9">
        <v>5.7951092461293589E-2</v>
      </c>
      <c r="O49" s="38">
        <f>IF(M49&lt;=5,"",RANK(M49,(M$9,M$11:M$12,M$14:M$87)))</f>
        <v>16</v>
      </c>
      <c r="P49" s="38">
        <f>IF(M49&lt;=5,"",RANK(N49,(N$9,N$11:N$12,N$14:N$87)))</f>
        <v>8</v>
      </c>
      <c r="Q49" s="39">
        <f t="shared" si="11"/>
        <v>12</v>
      </c>
      <c r="R49" s="66">
        <f t="shared" si="6"/>
        <v>7</v>
      </c>
      <c r="S49" s="9">
        <v>4.9912628200910726E-2</v>
      </c>
      <c r="T49" s="12">
        <v>386</v>
      </c>
      <c r="U49" s="13">
        <v>2.7926493995080306E-2</v>
      </c>
      <c r="V49" s="38">
        <f>IF(T49&lt;=5,"",RANK(T49,(T$9,T$11:T$12,T$14:T$87)))</f>
        <v>22</v>
      </c>
      <c r="W49" s="38">
        <f>IF(T49&lt;=5,"",RANK(U49,(U$9,U$11:U$12,U$14:U$87)))</f>
        <v>33</v>
      </c>
      <c r="X49" s="40">
        <f t="shared" si="9"/>
        <v>27.5</v>
      </c>
      <c r="Y49" s="66">
        <f t="shared" si="7"/>
        <v>23</v>
      </c>
      <c r="Z49" s="13">
        <v>2.8380076229348766E-2</v>
      </c>
      <c r="AA49" s="16">
        <v>123</v>
      </c>
      <c r="AB49" s="17">
        <v>8.8988568948053827E-3</v>
      </c>
      <c r="AC49" s="41">
        <f>IF(AA49&lt;=5,"",RANK(AA49,(AA$9,AA$11:AA$12,AA$14:AA$87)))</f>
        <v>18</v>
      </c>
      <c r="AD49" s="41">
        <f>IF(AA49&lt;=5,"",RANK(AB49,(AB$9,AB$11:AB$12,AB$14:AB$87)))</f>
        <v>14</v>
      </c>
      <c r="AE49" s="41">
        <f t="shared" si="12"/>
        <v>16</v>
      </c>
      <c r="AF49" s="69">
        <f t="shared" si="8"/>
        <v>11</v>
      </c>
      <c r="AG49" s="17">
        <v>9.5335060856679716E-3</v>
      </c>
    </row>
    <row r="50" spans="1:33">
      <c r="A50" t="s">
        <v>120</v>
      </c>
      <c r="B50" t="s">
        <v>121</v>
      </c>
      <c r="C50" s="52">
        <v>13310</v>
      </c>
      <c r="D50" s="54">
        <v>221</v>
      </c>
      <c r="E50" s="54">
        <v>181</v>
      </c>
      <c r="F50" s="55">
        <v>1.3598797896318557E-2</v>
      </c>
      <c r="G50" s="38">
        <f>IF(E50&lt;=5,"",RANK(E50,(E$9,E$11:E$12,E$14:E$87)))</f>
        <v>72</v>
      </c>
      <c r="H50" s="38">
        <f>IF(E50&lt;=5,"",RANK(F50,(F$9,F$11:F$12,F$14:F$87)))</f>
        <v>77</v>
      </c>
      <c r="I50" s="38">
        <f t="shared" si="10"/>
        <v>74.5</v>
      </c>
      <c r="J50" s="66">
        <f t="shared" si="13"/>
        <v>77</v>
      </c>
      <c r="K50" s="55">
        <v>1.5497485254963897E-2</v>
      </c>
      <c r="L50" s="8">
        <v>41</v>
      </c>
      <c r="M50" s="8">
        <v>40</v>
      </c>
      <c r="N50" s="9">
        <v>3.0052592036063112E-3</v>
      </c>
      <c r="O50" s="38">
        <f>IF(M50&lt;=5,"",RANK(M50,(M$9,M$11:M$12,M$14:M$87)))</f>
        <v>59</v>
      </c>
      <c r="P50" s="38">
        <f>IF(M50&lt;=5,"",RANK(N50,(N$9,N$11:N$12,N$14:N$87)))</f>
        <v>77</v>
      </c>
      <c r="Q50" s="39">
        <f t="shared" si="11"/>
        <v>68</v>
      </c>
      <c r="R50" s="66">
        <f t="shared" si="6"/>
        <v>71</v>
      </c>
      <c r="S50" s="9">
        <v>3.1413061952472931E-3</v>
      </c>
      <c r="T50" s="12">
        <v>23</v>
      </c>
      <c r="U50" s="13">
        <v>1.7280240420736287E-3</v>
      </c>
      <c r="V50" s="38">
        <f>IF(T50&lt;=5,"",RANK(T50,(T$9,T$11:T$12,T$14:T$87)))</f>
        <v>66</v>
      </c>
      <c r="W50" s="38">
        <f>IF(T50&lt;=5,"",RANK(U50,(U$9,U$11:U$12,U$14:U$87)))</f>
        <v>77</v>
      </c>
      <c r="X50" s="40">
        <f t="shared" si="9"/>
        <v>71.5</v>
      </c>
      <c r="Y50" s="66">
        <f t="shared" si="7"/>
        <v>75</v>
      </c>
      <c r="Z50" s="13">
        <v>1.877916860066697E-3</v>
      </c>
      <c r="AA50" s="50">
        <v>2</v>
      </c>
      <c r="AB50" s="51">
        <v>1.5026296018031557E-4</v>
      </c>
      <c r="AC50" s="41" t="str">
        <f>IF(AA50&lt;=5,"",RANK(AA50,(AA$9,AA$11:AA$12,AA$14:AA$87)))</f>
        <v/>
      </c>
      <c r="AD50" s="41" t="str">
        <f>IF(AA50&lt;=5,"",RANK(AB50,(AB$9,AB$11:AB$12,AB$14:AB$87)))</f>
        <v/>
      </c>
      <c r="AE50" s="41" t="str">
        <f t="shared" si="12"/>
        <v/>
      </c>
      <c r="AF50" s="69" t="str">
        <f t="shared" si="8"/>
        <v/>
      </c>
      <c r="AG50" s="51">
        <v>2.2925714814683369E-4</v>
      </c>
    </row>
    <row r="51" spans="1:33">
      <c r="A51" t="s">
        <v>122</v>
      </c>
      <c r="B51" t="s">
        <v>123</v>
      </c>
      <c r="C51" s="52">
        <v>14561</v>
      </c>
      <c r="D51" s="54">
        <v>3342</v>
      </c>
      <c r="E51" s="54">
        <v>2624</v>
      </c>
      <c r="F51" s="55">
        <v>0.18020740333768284</v>
      </c>
      <c r="G51" s="38">
        <f>IF(E51&lt;=5,"",RANK(E51,(E$9,E$11:E$12,E$14:E$87)))</f>
        <v>30</v>
      </c>
      <c r="H51" s="38">
        <f>IF(E51&lt;=5,"",RANK(F51,(F$9,F$11:F$12,F$14:F$87)))</f>
        <v>60</v>
      </c>
      <c r="I51" s="38">
        <f t="shared" si="10"/>
        <v>45</v>
      </c>
      <c r="J51" s="66">
        <f t="shared" si="13"/>
        <v>54</v>
      </c>
      <c r="K51" s="55">
        <v>0.19757822250589571</v>
      </c>
      <c r="L51" s="8">
        <v>495</v>
      </c>
      <c r="M51" s="8">
        <v>456</v>
      </c>
      <c r="N51" s="9">
        <v>3.1316530458072936E-2</v>
      </c>
      <c r="O51" s="38">
        <f>IF(M51&lt;=5,"",RANK(M51,(M$9,M$11:M$12,M$14:M$87)))</f>
        <v>24</v>
      </c>
      <c r="P51" s="38">
        <f>IF(M51&lt;=5,"",RANK(N51,(N$9,N$11:N$12,N$14:N$87)))</f>
        <v>39</v>
      </c>
      <c r="Q51" s="39">
        <f t="shared" si="11"/>
        <v>31.5</v>
      </c>
      <c r="R51" s="66">
        <f t="shared" si="6"/>
        <v>31</v>
      </c>
      <c r="S51" s="9">
        <v>3.4954416666333948E-2</v>
      </c>
      <c r="T51" s="12">
        <v>276</v>
      </c>
      <c r="U51" s="13">
        <v>1.8954742119359935E-2</v>
      </c>
      <c r="V51" s="38">
        <f>IF(T51&lt;=5,"",RANK(T51,(T$9,T$11:T$12,T$14:T$87)))</f>
        <v>25</v>
      </c>
      <c r="W51" s="38">
        <f>IF(T51&lt;=5,"",RANK(U51,(U$9,U$11:U$12,U$14:U$87)))</f>
        <v>48</v>
      </c>
      <c r="X51" s="40">
        <f t="shared" si="9"/>
        <v>36.5</v>
      </c>
      <c r="Y51" s="66">
        <f t="shared" si="7"/>
        <v>39</v>
      </c>
      <c r="Z51" s="13">
        <v>2.5587011269875237E-2</v>
      </c>
      <c r="AA51" s="16">
        <v>35</v>
      </c>
      <c r="AB51" s="17">
        <v>2.403681065860861E-3</v>
      </c>
      <c r="AC51" s="41">
        <f>IF(AA51&lt;=5,"",RANK(AA51,(AA$9,AA$11:AA$12,AA$14:AA$87)))</f>
        <v>41</v>
      </c>
      <c r="AD51" s="41">
        <f>IF(AA51&lt;=5,"",RANK(AB51,(AB$9,AB$11:AB$12,AB$14:AB$87)))</f>
        <v>65</v>
      </c>
      <c r="AE51" s="41">
        <f t="shared" si="12"/>
        <v>53</v>
      </c>
      <c r="AF51" s="69">
        <f t="shared" si="8"/>
        <v>55</v>
      </c>
      <c r="AG51" s="17">
        <v>2.1825148888703189E-3</v>
      </c>
    </row>
    <row r="52" spans="1:33">
      <c r="A52" t="s">
        <v>124</v>
      </c>
      <c r="B52" t="s">
        <v>125</v>
      </c>
      <c r="C52" s="52">
        <v>46740</v>
      </c>
      <c r="D52" s="54">
        <v>13103</v>
      </c>
      <c r="E52" s="54">
        <v>10007</v>
      </c>
      <c r="F52" s="55">
        <v>0.21409927257167308</v>
      </c>
      <c r="G52" s="38">
        <f>IF(E52&lt;=5,"",RANK(E52,(E$9,E$11:E$12,E$14:E$87)))</f>
        <v>12</v>
      </c>
      <c r="H52" s="38">
        <f>IF(E52&lt;=5,"",RANK(F52,(F$9,F$11:F$12,F$14:F$87)))</f>
        <v>46</v>
      </c>
      <c r="I52" s="38">
        <f t="shared" si="10"/>
        <v>29</v>
      </c>
      <c r="J52" s="66">
        <f t="shared" si="13"/>
        <v>22</v>
      </c>
      <c r="K52" s="55">
        <v>0.23123055175832571</v>
      </c>
      <c r="L52" s="8">
        <v>2198</v>
      </c>
      <c r="M52" s="8">
        <v>2035</v>
      </c>
      <c r="N52" s="9">
        <v>4.3538724860932819E-2</v>
      </c>
      <c r="O52" s="38">
        <f>IF(M52&lt;=5,"",RANK(M52,(M$9,M$11:M$12,M$14:M$87)))</f>
        <v>8</v>
      </c>
      <c r="P52" s="38">
        <f>IF(M52&lt;=5,"",RANK(N52,(N$9,N$11:N$12,N$14:N$87)))</f>
        <v>23</v>
      </c>
      <c r="Q52" s="39">
        <f t="shared" si="11"/>
        <v>15.5</v>
      </c>
      <c r="R52" s="66">
        <f t="shared" si="6"/>
        <v>9</v>
      </c>
      <c r="S52" s="9">
        <v>4.5503885772783664E-2</v>
      </c>
      <c r="T52" s="12">
        <v>868</v>
      </c>
      <c r="U52" s="13">
        <v>1.8570817287120241E-2</v>
      </c>
      <c r="V52" s="38">
        <f>IF(T52&lt;=5,"",RANK(T52,(T$9,T$11:T$12,T$14:T$87)))</f>
        <v>12</v>
      </c>
      <c r="W52" s="38">
        <f>IF(T52&lt;=5,"",RANK(U52,(U$9,U$11:U$12,U$14:U$87)))</f>
        <v>49</v>
      </c>
      <c r="X52" s="40">
        <f t="shared" si="9"/>
        <v>30.5</v>
      </c>
      <c r="Y52" s="66">
        <f t="shared" si="7"/>
        <v>28</v>
      </c>
      <c r="Z52" s="13">
        <v>2.9328230555262836E-2</v>
      </c>
      <c r="AA52" s="16">
        <v>187</v>
      </c>
      <c r="AB52" s="17">
        <v>4.0008557980316644E-3</v>
      </c>
      <c r="AC52" s="41">
        <f>IF(AA52&lt;=5,"",RANK(AA52,(AA$9,AA$11:AA$12,AA$14:AA$87)))</f>
        <v>12</v>
      </c>
      <c r="AD52" s="41">
        <f>IF(AA52&lt;=5,"",RANK(AB52,(AB$9,AB$11:AB$12,AB$14:AB$87)))</f>
        <v>43</v>
      </c>
      <c r="AE52" s="41">
        <f t="shared" si="12"/>
        <v>27.5</v>
      </c>
      <c r="AF52" s="69">
        <f t="shared" si="8"/>
        <v>25</v>
      </c>
      <c r="AG52" s="17">
        <v>3.7266787409413315E-3</v>
      </c>
    </row>
    <row r="53" spans="1:33">
      <c r="A53" t="s">
        <v>126</v>
      </c>
      <c r="B53" t="s">
        <v>127</v>
      </c>
      <c r="C53" s="52">
        <v>3994</v>
      </c>
      <c r="D53" s="54">
        <v>960</v>
      </c>
      <c r="E53" s="54">
        <v>742</v>
      </c>
      <c r="F53" s="55">
        <v>0.18577866800200302</v>
      </c>
      <c r="G53" s="38">
        <f>IF(E53&lt;=5,"",RANK(E53,(E$9,E$11:E$12,E$14:E$87)))</f>
        <v>54</v>
      </c>
      <c r="H53" s="38">
        <f>IF(E53&lt;=5,"",RANK(F53,(F$9,F$11:F$12,F$14:F$87)))</f>
        <v>59</v>
      </c>
      <c r="I53" s="38">
        <f t="shared" si="10"/>
        <v>56.5</v>
      </c>
      <c r="J53" s="66">
        <f t="shared" si="13"/>
        <v>63</v>
      </c>
      <c r="K53" s="55">
        <v>0.19311506570396392</v>
      </c>
      <c r="L53" s="8">
        <v>28</v>
      </c>
      <c r="M53" s="8">
        <v>26</v>
      </c>
      <c r="N53" s="9">
        <v>6.5097646469704559E-3</v>
      </c>
      <c r="O53" s="38">
        <f>IF(M53&lt;=5,"",RANK(M53,(M$9,M$11:M$12,M$14:M$87)))</f>
        <v>64</v>
      </c>
      <c r="P53" s="38">
        <f>IF(M53&lt;=5,"",RANK(N53,(N$9,N$11:N$12,N$14:N$87)))</f>
        <v>68</v>
      </c>
      <c r="Q53" s="39">
        <f t="shared" si="11"/>
        <v>66</v>
      </c>
      <c r="R53" s="66">
        <f t="shared" si="6"/>
        <v>69</v>
      </c>
      <c r="S53" s="9">
        <v>6.863970055915514E-3</v>
      </c>
      <c r="T53" s="12">
        <v>38</v>
      </c>
      <c r="U53" s="13">
        <v>9.5142714071106659E-3</v>
      </c>
      <c r="V53" s="38">
        <f>IF(T53&lt;=5,"",RANK(T53,(T$9,T$11:T$12,T$14:T$87)))</f>
        <v>59</v>
      </c>
      <c r="W53" s="38">
        <f>IF(T53&lt;=5,"",RANK(U53,(U$9,U$11:U$12,U$14:U$87)))</f>
        <v>68</v>
      </c>
      <c r="X53" s="40">
        <f t="shared" si="9"/>
        <v>63.5</v>
      </c>
      <c r="Y53" s="66">
        <f t="shared" si="7"/>
        <v>67</v>
      </c>
      <c r="Z53" s="13">
        <v>1.2987217924158904E-2</v>
      </c>
      <c r="AA53" s="16">
        <v>11</v>
      </c>
      <c r="AB53" s="17">
        <v>2.7541311967951929E-3</v>
      </c>
      <c r="AC53" s="41">
        <f>IF(AA53&lt;=5,"",RANK(AA53,(AA$9,AA$11:AA$12,AA$14:AA$87)))</f>
        <v>57</v>
      </c>
      <c r="AD53" s="41">
        <f>IF(AA53&lt;=5,"",RANK(AB53,(AB$9,AB$11:AB$12,AB$14:AB$87)))</f>
        <v>58</v>
      </c>
      <c r="AE53" s="41">
        <f t="shared" si="12"/>
        <v>57.5</v>
      </c>
      <c r="AF53" s="69">
        <f t="shared" si="8"/>
        <v>60</v>
      </c>
      <c r="AG53" s="17">
        <v>3.2438628753832621E-3</v>
      </c>
    </row>
    <row r="54" spans="1:33">
      <c r="A54" t="s">
        <v>128</v>
      </c>
      <c r="B54" t="s">
        <v>129</v>
      </c>
      <c r="C54" s="52">
        <v>1860</v>
      </c>
      <c r="D54" s="54">
        <v>188</v>
      </c>
      <c r="E54" s="54">
        <v>152</v>
      </c>
      <c r="F54" s="55">
        <v>8.1720430107526887E-2</v>
      </c>
      <c r="G54" s="38">
        <f>IF(E54&lt;=5,"",RANK(E54,(E$9,E$11:E$12,E$14:E$87)))</f>
        <v>74</v>
      </c>
      <c r="H54" s="38">
        <f>IF(E54&lt;=5,"",RANK(F54,(F$9,F$11:F$12,F$14:F$87)))</f>
        <v>70</v>
      </c>
      <c r="I54" s="38">
        <f t="shared" si="10"/>
        <v>72</v>
      </c>
      <c r="J54" s="66">
        <f t="shared" si="13"/>
        <v>75</v>
      </c>
      <c r="K54" s="55">
        <v>0.10077126011840598</v>
      </c>
      <c r="L54" s="8">
        <v>15</v>
      </c>
      <c r="M54" s="8">
        <v>15</v>
      </c>
      <c r="N54" s="9">
        <v>8.0645161290322578E-3</v>
      </c>
      <c r="O54" s="38">
        <f>IF(M54&lt;=5,"",RANK(M54,(M$9,M$11:M$12,M$14:M$87)))</f>
        <v>73</v>
      </c>
      <c r="P54" s="38">
        <f>IF(M54&lt;=5,"",RANK(N54,(N$9,N$11:N$12,N$14:N$87)))</f>
        <v>64</v>
      </c>
      <c r="Q54" s="39">
        <f t="shared" si="11"/>
        <v>68.5</v>
      </c>
      <c r="R54" s="66">
        <f t="shared" si="6"/>
        <v>72</v>
      </c>
      <c r="S54" s="9">
        <v>8.0894804667129335E-3</v>
      </c>
      <c r="T54" s="12">
        <v>25</v>
      </c>
      <c r="U54" s="13">
        <v>1.3440860215053764E-2</v>
      </c>
      <c r="V54" s="38">
        <f>IF(T54&lt;=5,"",RANK(T54,(T$9,T$11:T$12,T$14:T$87)))</f>
        <v>64</v>
      </c>
      <c r="W54" s="38">
        <f>IF(T54&lt;=5,"",RANK(U54,(U$9,U$11:U$12,U$14:U$87)))</f>
        <v>62</v>
      </c>
      <c r="X54" s="40">
        <f t="shared" si="9"/>
        <v>63</v>
      </c>
      <c r="Y54" s="66">
        <f t="shared" si="7"/>
        <v>65</v>
      </c>
      <c r="Z54" s="13">
        <v>2.449752122562928E-2</v>
      </c>
      <c r="AA54" s="50">
        <v>1</v>
      </c>
      <c r="AB54" s="51">
        <v>5.3763440860215054E-4</v>
      </c>
      <c r="AC54" s="41" t="str">
        <f>IF(AA54&lt;=5,"",RANK(AA54,(AA$9,AA$11:AA$12,AA$14:AA$87)))</f>
        <v/>
      </c>
      <c r="AD54" s="41" t="str">
        <f>IF(AA54&lt;=5,"",RANK(AB54,(AB$9,AB$11:AB$12,AB$14:AB$87)))</f>
        <v/>
      </c>
      <c r="AE54" s="41" t="str">
        <f t="shared" si="12"/>
        <v/>
      </c>
      <c r="AF54" s="69" t="str">
        <f t="shared" si="8"/>
        <v/>
      </c>
      <c r="AG54" s="51">
        <v>5.3546726453503675E-4</v>
      </c>
    </row>
    <row r="55" spans="1:33">
      <c r="A55" t="s">
        <v>130</v>
      </c>
      <c r="B55" t="s">
        <v>131</v>
      </c>
      <c r="C55" s="52">
        <v>597</v>
      </c>
      <c r="D55" s="54">
        <v>154</v>
      </c>
      <c r="E55" s="54">
        <v>116</v>
      </c>
      <c r="F55" s="55">
        <v>0.19430485762144054</v>
      </c>
      <c r="G55" s="38">
        <f>IF(E55&lt;=5,"",RANK(E55,(E$9,E$11:E$12,E$14:E$87)))</f>
        <v>76</v>
      </c>
      <c r="H55" s="38">
        <f>IF(E55&lt;=5,"",RANK(F55,(F$9,F$11:F$12,F$14:F$87)))</f>
        <v>57</v>
      </c>
      <c r="I55" s="38">
        <f t="shared" si="10"/>
        <v>66.5</v>
      </c>
      <c r="J55" s="66">
        <f t="shared" si="13"/>
        <v>69</v>
      </c>
      <c r="K55" s="55">
        <v>0.20117731025206503</v>
      </c>
      <c r="L55" s="8">
        <v>5</v>
      </c>
      <c r="M55" s="8">
        <v>5</v>
      </c>
      <c r="N55" s="9">
        <v>8.3752093802345051E-3</v>
      </c>
      <c r="O55" s="39" t="str">
        <f>IF(M55&lt;=5,"",RANK(M55,(M$9,M$11:M$12,M$14:M$87)))</f>
        <v/>
      </c>
      <c r="P55" s="39" t="str">
        <f>IF(M55&lt;=5,"",RANK(N55,(N$9,N$11:N$12,N$14:N$87)))</f>
        <v/>
      </c>
      <c r="Q55" s="39" t="str">
        <f t="shared" si="11"/>
        <v/>
      </c>
      <c r="R55" s="65" t="str">
        <f t="shared" si="6"/>
        <v/>
      </c>
      <c r="S55" s="9">
        <v>8.6652713276503084E-3</v>
      </c>
      <c r="T55" s="12">
        <v>10</v>
      </c>
      <c r="U55" s="13">
        <v>1.675041876046901E-2</v>
      </c>
      <c r="V55" s="38">
        <f>IF(T55&lt;=5,"",RANK(T55,(T$9,T$11:T$12,T$14:T$87)))</f>
        <v>75</v>
      </c>
      <c r="W55" s="38">
        <f>IF(T55&lt;=5,"",RANK(U55,(U$9,U$11:U$12,U$14:U$87)))</f>
        <v>54</v>
      </c>
      <c r="X55" s="40">
        <f t="shared" si="9"/>
        <v>64.5</v>
      </c>
      <c r="Y55" s="66">
        <f t="shared" si="7"/>
        <v>68</v>
      </c>
      <c r="Z55" s="13">
        <v>1.9451307102063137E-2</v>
      </c>
      <c r="AA55" s="50">
        <v>5</v>
      </c>
      <c r="AB55" s="51">
        <v>8.3752093802345051E-3</v>
      </c>
      <c r="AC55" s="41" t="str">
        <f>IF(AA55&lt;=5,"",RANK(AA55,(AA$9,AA$11:AA$12,AA$14:AA$87)))</f>
        <v/>
      </c>
      <c r="AD55" s="41" t="str">
        <f>IF(AA55&lt;=5,"",RANK(AB55,(AB$9,AB$11:AB$12,AB$14:AB$87)))</f>
        <v/>
      </c>
      <c r="AE55" s="41" t="str">
        <f t="shared" si="12"/>
        <v/>
      </c>
      <c r="AF55" s="69" t="str">
        <f t="shared" si="8"/>
        <v/>
      </c>
      <c r="AG55" s="51">
        <v>1.0881607281786514E-2</v>
      </c>
    </row>
    <row r="56" spans="1:33">
      <c r="A56" t="s">
        <v>132</v>
      </c>
      <c r="B56" t="s">
        <v>133</v>
      </c>
      <c r="C56" s="52">
        <v>5899</v>
      </c>
      <c r="D56" s="54">
        <v>559</v>
      </c>
      <c r="E56" s="54">
        <v>390</v>
      </c>
      <c r="F56" s="55">
        <v>6.6112900491608742E-2</v>
      </c>
      <c r="G56" s="38">
        <f>IF(E56&lt;=5,"",RANK(E56,(E$9,E$11:E$12,E$14:E$87)))</f>
        <v>61</v>
      </c>
      <c r="H56" s="38">
        <f>IF(E56&lt;=5,"",RANK(F56,(F$9,F$11:F$12,F$14:F$87)))</f>
        <v>74</v>
      </c>
      <c r="I56" s="38">
        <f t="shared" si="10"/>
        <v>67.5</v>
      </c>
      <c r="J56" s="66">
        <f t="shared" si="13"/>
        <v>70</v>
      </c>
      <c r="K56" s="55">
        <v>8.6798474292771502E-2</v>
      </c>
      <c r="L56" s="8">
        <v>23</v>
      </c>
      <c r="M56" s="8">
        <v>22</v>
      </c>
      <c r="N56" s="9">
        <v>3.7294456687574167E-3</v>
      </c>
      <c r="O56" s="38">
        <f>IF(M56&lt;=5,"",RANK(M56,(M$9,M$11:M$12,M$14:M$87)))</f>
        <v>67</v>
      </c>
      <c r="P56" s="38">
        <f>IF(M56&lt;=5,"",RANK(N56,(N$9,N$11:N$12,N$14:N$87)))</f>
        <v>75</v>
      </c>
      <c r="Q56" s="39">
        <f t="shared" si="11"/>
        <v>71</v>
      </c>
      <c r="R56" s="66">
        <f t="shared" si="6"/>
        <v>75</v>
      </c>
      <c r="S56" s="9">
        <v>4.5558893373089677E-3</v>
      </c>
      <c r="T56" s="12">
        <v>25</v>
      </c>
      <c r="U56" s="13">
        <v>4.2380064417697916E-3</v>
      </c>
      <c r="V56" s="38">
        <f>IF(T56&lt;=5,"",RANK(T56,(T$9,T$11:T$12,T$14:T$87)))</f>
        <v>64</v>
      </c>
      <c r="W56" s="38">
        <f>IF(T56&lt;=5,"",RANK(U56,(U$9,U$11:U$12,U$14:U$87)))</f>
        <v>74</v>
      </c>
      <c r="X56" s="40">
        <f t="shared" si="9"/>
        <v>69</v>
      </c>
      <c r="Y56" s="66">
        <f t="shared" si="7"/>
        <v>73</v>
      </c>
      <c r="Z56" s="13">
        <v>4.4874215905062855E-3</v>
      </c>
      <c r="AA56" s="16">
        <v>20</v>
      </c>
      <c r="AB56" s="17">
        <v>3.3904051534158334E-3</v>
      </c>
      <c r="AC56" s="41">
        <f>IF(AA56&lt;=5,"",RANK(AA56,(AA$9,AA$11:AA$12,AA$14:AA$87)))</f>
        <v>48</v>
      </c>
      <c r="AD56" s="41">
        <f>IF(AA56&lt;=5,"",RANK(AB56,(AB$9,AB$11:AB$12,AB$14:AB$87)))</f>
        <v>50</v>
      </c>
      <c r="AE56" s="41">
        <f t="shared" si="12"/>
        <v>49</v>
      </c>
      <c r="AF56" s="69">
        <f t="shared" si="8"/>
        <v>51</v>
      </c>
      <c r="AG56" s="17">
        <v>4.3733946820948373E-3</v>
      </c>
    </row>
    <row r="57" spans="1:33">
      <c r="A57" t="s">
        <v>134</v>
      </c>
      <c r="B57" t="s">
        <v>135</v>
      </c>
      <c r="C57" s="52">
        <v>20211</v>
      </c>
      <c r="D57" s="54">
        <v>6091</v>
      </c>
      <c r="E57" s="54">
        <v>4500</v>
      </c>
      <c r="F57" s="55">
        <v>0.22265103161644648</v>
      </c>
      <c r="G57" s="38">
        <f>IF(E57&lt;=5,"",RANK(E57,(E$9,E$11:E$12,E$14:E$87)))</f>
        <v>20</v>
      </c>
      <c r="H57" s="38">
        <f>IF(E57&lt;=5,"",RANK(F57,(F$9,F$11:F$12,F$14:F$87)))</f>
        <v>44</v>
      </c>
      <c r="I57" s="38">
        <f t="shared" si="10"/>
        <v>32</v>
      </c>
      <c r="J57" s="66">
        <f t="shared" si="13"/>
        <v>28</v>
      </c>
      <c r="K57" s="55">
        <v>0.25644893179065548</v>
      </c>
      <c r="L57" s="8">
        <v>112</v>
      </c>
      <c r="M57" s="8">
        <v>102</v>
      </c>
      <c r="N57" s="9">
        <v>5.0467567166394538E-3</v>
      </c>
      <c r="O57" s="38">
        <f>IF(M57&lt;=5,"",RANK(M57,(M$9,M$11:M$12,M$14:M$87)))</f>
        <v>50</v>
      </c>
      <c r="P57" s="38">
        <f>IF(M57&lt;=5,"",RANK(N57,(N$9,N$11:N$12,N$14:N$87)))</f>
        <v>72</v>
      </c>
      <c r="Q57" s="39">
        <f t="shared" si="11"/>
        <v>61</v>
      </c>
      <c r="R57" s="66">
        <f t="shared" si="6"/>
        <v>62</v>
      </c>
      <c r="S57" s="9">
        <v>5.9078670517703309E-3</v>
      </c>
      <c r="T57" s="12">
        <v>200</v>
      </c>
      <c r="U57" s="13">
        <v>9.8956014051753988E-3</v>
      </c>
      <c r="V57" s="38">
        <f>IF(T57&lt;=5,"",RANK(T57,(T$9,T$11:T$12,T$14:T$87)))</f>
        <v>38</v>
      </c>
      <c r="W57" s="38">
        <f>IF(T57&lt;=5,"",RANK(U57,(U$9,U$11:U$12,U$14:U$87)))</f>
        <v>66</v>
      </c>
      <c r="X57" s="40">
        <f t="shared" si="9"/>
        <v>52</v>
      </c>
      <c r="Y57" s="66">
        <f t="shared" si="7"/>
        <v>60</v>
      </c>
      <c r="Z57" s="13">
        <v>1.4052336812578257E-2</v>
      </c>
      <c r="AA57" s="16">
        <v>108</v>
      </c>
      <c r="AB57" s="17">
        <v>5.3436247587947154E-3</v>
      </c>
      <c r="AC57" s="41">
        <f>IF(AA57&lt;=5,"",RANK(AA57,(AA$9,AA$11:AA$12,AA$14:AA$87)))</f>
        <v>21</v>
      </c>
      <c r="AD57" s="41">
        <f>IF(AA57&lt;=5,"",RANK(AB57,(AB$9,AB$11:AB$12,AB$14:AB$87)))</f>
        <v>30</v>
      </c>
      <c r="AE57" s="41">
        <f t="shared" si="12"/>
        <v>25.5</v>
      </c>
      <c r="AF57" s="69">
        <f t="shared" si="8"/>
        <v>20</v>
      </c>
      <c r="AG57" s="17">
        <v>6.8640970365954831E-3</v>
      </c>
    </row>
    <row r="58" spans="1:33">
      <c r="A58" t="s">
        <v>136</v>
      </c>
      <c r="B58" t="s">
        <v>137</v>
      </c>
      <c r="C58" s="52">
        <v>1738</v>
      </c>
      <c r="D58" s="54">
        <v>806</v>
      </c>
      <c r="E58" s="54">
        <v>638</v>
      </c>
      <c r="F58" s="55">
        <v>0.36708860759493672</v>
      </c>
      <c r="G58" s="38">
        <f>IF(E58&lt;=5,"",RANK(E58,(E$9,E$11:E$12,E$14:E$87)))</f>
        <v>55</v>
      </c>
      <c r="H58" s="38">
        <f>IF(E58&lt;=5,"",RANK(F58,(F$9,F$11:F$12,F$14:F$87)))</f>
        <v>3</v>
      </c>
      <c r="I58" s="38">
        <f t="shared" si="10"/>
        <v>29</v>
      </c>
      <c r="J58" s="66">
        <f t="shared" si="13"/>
        <v>22</v>
      </c>
      <c r="K58" s="55">
        <v>0.37095101492072607</v>
      </c>
      <c r="L58" s="8">
        <v>19</v>
      </c>
      <c r="M58" s="8">
        <v>18</v>
      </c>
      <c r="N58" s="9">
        <v>1.0356731875719217E-2</v>
      </c>
      <c r="O58" s="38">
        <f>IF(M58&lt;=5,"",RANK(M58,(M$9,M$11:M$12,M$14:M$87)))</f>
        <v>72</v>
      </c>
      <c r="P58" s="38">
        <f>IF(M58&lt;=5,"",RANK(N58,(N$9,N$11:N$12,N$14:N$87)))</f>
        <v>60</v>
      </c>
      <c r="Q58" s="39">
        <f t="shared" si="11"/>
        <v>66</v>
      </c>
      <c r="R58" s="66">
        <f t="shared" si="6"/>
        <v>69</v>
      </c>
      <c r="S58" s="9">
        <v>1.2185503864607587E-2</v>
      </c>
      <c r="T58" s="12">
        <v>57</v>
      </c>
      <c r="U58" s="13">
        <v>3.2796317606444192E-2</v>
      </c>
      <c r="V58" s="38">
        <f>IF(T58&lt;=5,"",RANK(T58,(T$9,T$11:T$12,T$14:T$87)))</f>
        <v>54</v>
      </c>
      <c r="W58" s="38">
        <f>IF(T58&lt;=5,"",RANK(U58,(U$9,U$11:U$12,U$14:U$87)))</f>
        <v>19</v>
      </c>
      <c r="X58" s="40">
        <f t="shared" si="9"/>
        <v>36.5</v>
      </c>
      <c r="Y58" s="66">
        <f t="shared" si="7"/>
        <v>39</v>
      </c>
      <c r="Z58" s="13">
        <v>3.9207645807927516E-2</v>
      </c>
      <c r="AA58" s="16">
        <v>9</v>
      </c>
      <c r="AB58" s="17">
        <v>5.1783659378596084E-3</v>
      </c>
      <c r="AC58" s="41">
        <f>IF(AA58&lt;=5,"",RANK(AA58,(AA$9,AA$11:AA$12,AA$14:AA$87)))</f>
        <v>59</v>
      </c>
      <c r="AD58" s="41">
        <f>IF(AA58&lt;=5,"",RANK(AB58,(AB$9,AB$11:AB$12,AB$14:AB$87)))</f>
        <v>31</v>
      </c>
      <c r="AE58" s="41">
        <f t="shared" si="12"/>
        <v>45</v>
      </c>
      <c r="AF58" s="69">
        <f t="shared" si="8"/>
        <v>49</v>
      </c>
      <c r="AG58" s="17">
        <v>5.2784658572804467E-3</v>
      </c>
    </row>
    <row r="59" spans="1:33">
      <c r="A59" t="s">
        <v>138</v>
      </c>
      <c r="B59" t="s">
        <v>139</v>
      </c>
      <c r="C59" s="52">
        <v>30112</v>
      </c>
      <c r="D59" s="54">
        <v>7725</v>
      </c>
      <c r="E59" s="54">
        <v>5943</v>
      </c>
      <c r="F59" s="55">
        <v>0.19736317747077578</v>
      </c>
      <c r="G59" s="38">
        <f>IF(E59&lt;=5,"",RANK(E59,(E$9,E$11:E$12,E$14:E$87)))</f>
        <v>15</v>
      </c>
      <c r="H59" s="38">
        <f>IF(E59&lt;=5,"",RANK(F59,(F$9,F$11:F$12,F$14:F$87)))</f>
        <v>54</v>
      </c>
      <c r="I59" s="38">
        <f t="shared" si="10"/>
        <v>34.5</v>
      </c>
      <c r="J59" s="66">
        <f t="shared" si="13"/>
        <v>37</v>
      </c>
      <c r="K59" s="55">
        <v>0.18784552862009019</v>
      </c>
      <c r="L59" s="8">
        <v>230</v>
      </c>
      <c r="M59" s="8">
        <v>209</v>
      </c>
      <c r="N59" s="9">
        <v>6.9407545164718388E-3</v>
      </c>
      <c r="O59" s="38">
        <f>IF(M59&lt;=5,"",RANK(M59,(M$9,M$11:M$12,M$14:M$87)))</f>
        <v>39</v>
      </c>
      <c r="P59" s="38">
        <f>IF(M59&lt;=5,"",RANK(N59,(N$9,N$11:N$12,N$14:N$87)))</f>
        <v>65</v>
      </c>
      <c r="Q59" s="39">
        <f t="shared" si="11"/>
        <v>52</v>
      </c>
      <c r="R59" s="66">
        <f t="shared" si="6"/>
        <v>55</v>
      </c>
      <c r="S59" s="9">
        <v>6.9973373151623877E-3</v>
      </c>
      <c r="T59" s="12">
        <v>468</v>
      </c>
      <c r="U59" s="13">
        <v>1.5541976620616366E-2</v>
      </c>
      <c r="V59" s="38">
        <f>IF(T59&lt;=5,"",RANK(T59,(T$9,T$11:T$12,T$14:T$87)))</f>
        <v>17</v>
      </c>
      <c r="W59" s="38">
        <f>IF(T59&lt;=5,"",RANK(U59,(U$9,U$11:U$12,U$14:U$87)))</f>
        <v>56</v>
      </c>
      <c r="X59" s="40">
        <f t="shared" si="9"/>
        <v>36.5</v>
      </c>
      <c r="Y59" s="66">
        <f t="shared" si="7"/>
        <v>39</v>
      </c>
      <c r="Z59" s="13">
        <v>1.4327232775799555E-2</v>
      </c>
      <c r="AA59" s="16">
        <v>104</v>
      </c>
      <c r="AB59" s="17">
        <v>3.4537725823591925E-3</v>
      </c>
      <c r="AC59" s="41">
        <f>IF(AA59&lt;=5,"",RANK(AA59,(AA$9,AA$11:AA$12,AA$14:AA$87)))</f>
        <v>23</v>
      </c>
      <c r="AD59" s="41">
        <f>IF(AA59&lt;=5,"",RANK(AB59,(AB$9,AB$11:AB$12,AB$14:AB$87)))</f>
        <v>48</v>
      </c>
      <c r="AE59" s="41">
        <f t="shared" si="12"/>
        <v>35.5</v>
      </c>
      <c r="AF59" s="69">
        <f t="shared" si="8"/>
        <v>37</v>
      </c>
      <c r="AG59" s="17">
        <v>3.0652947338029599E-3</v>
      </c>
    </row>
    <row r="60" spans="1:33">
      <c r="A60" t="s">
        <v>140</v>
      </c>
      <c r="B60" t="s">
        <v>141</v>
      </c>
      <c r="C60" s="52">
        <v>12552</v>
      </c>
      <c r="D60" s="54">
        <v>3748</v>
      </c>
      <c r="E60" s="54">
        <v>2552</v>
      </c>
      <c r="F60" s="55">
        <v>0.20331421287444232</v>
      </c>
      <c r="G60" s="38">
        <f>IF(E60&lt;=5,"",RANK(E60,(E$9,E$11:E$12,E$14:E$87)))</f>
        <v>32</v>
      </c>
      <c r="H60" s="38">
        <f>IF(E60&lt;=5,"",RANK(F60,(F$9,F$11:F$12,F$14:F$87)))</f>
        <v>51</v>
      </c>
      <c r="I60" s="38">
        <f t="shared" si="10"/>
        <v>41.5</v>
      </c>
      <c r="J60" s="66">
        <f t="shared" si="13"/>
        <v>50</v>
      </c>
      <c r="K60" s="55">
        <v>0.18108671516122457</v>
      </c>
      <c r="L60" s="8">
        <v>84</v>
      </c>
      <c r="M60" s="8">
        <v>80</v>
      </c>
      <c r="N60" s="9">
        <v>6.3734862970044612E-3</v>
      </c>
      <c r="O60" s="38">
        <f>IF(M60&lt;=5,"",RANK(M60,(M$9,M$11:M$12,M$14:M$87)))</f>
        <v>51</v>
      </c>
      <c r="P60" s="38">
        <f>IF(M60&lt;=5,"",RANK(N60,(N$9,N$11:N$12,N$14:N$87)))</f>
        <v>69</v>
      </c>
      <c r="Q60" s="39">
        <f t="shared" si="11"/>
        <v>60</v>
      </c>
      <c r="R60" s="66">
        <f t="shared" si="6"/>
        <v>61</v>
      </c>
      <c r="S60" s="9">
        <v>5.8811606008996311E-3</v>
      </c>
      <c r="T60" s="12">
        <v>193</v>
      </c>
      <c r="U60" s="13">
        <v>1.5376035691523264E-2</v>
      </c>
      <c r="V60" s="38">
        <f>IF(T60&lt;=5,"",RANK(T60,(T$9,T$11:T$12,T$14:T$87)))</f>
        <v>39</v>
      </c>
      <c r="W60" s="38">
        <f>IF(T60&lt;=5,"",RANK(U60,(U$9,U$11:U$12,U$14:U$87)))</f>
        <v>58</v>
      </c>
      <c r="X60" s="40">
        <f t="shared" si="9"/>
        <v>48.5</v>
      </c>
      <c r="Y60" s="66">
        <f t="shared" si="7"/>
        <v>58</v>
      </c>
      <c r="Z60" s="13">
        <v>1.3164949166610256E-2</v>
      </c>
      <c r="AA60" s="16">
        <v>100</v>
      </c>
      <c r="AB60" s="17">
        <v>7.9668578712555772E-3</v>
      </c>
      <c r="AC60" s="41">
        <f>IF(AA60&lt;=5,"",RANK(AA60,(AA$9,AA$11:AA$12,AA$14:AA$87)))</f>
        <v>24</v>
      </c>
      <c r="AD60" s="41">
        <f>IF(AA60&lt;=5,"",RANK(AB60,(AB$9,AB$11:AB$12,AB$14:AB$87)))</f>
        <v>16</v>
      </c>
      <c r="AE60" s="41">
        <f t="shared" si="12"/>
        <v>20</v>
      </c>
      <c r="AF60" s="69">
        <f t="shared" si="8"/>
        <v>14</v>
      </c>
      <c r="AG60" s="17">
        <v>6.4925667805321718E-3</v>
      </c>
    </row>
    <row r="61" spans="1:33">
      <c r="A61" t="s">
        <v>142</v>
      </c>
      <c r="B61" t="s">
        <v>143</v>
      </c>
      <c r="C61" s="52">
        <v>7388</v>
      </c>
      <c r="D61" s="54">
        <v>3795</v>
      </c>
      <c r="E61" s="54">
        <v>2611</v>
      </c>
      <c r="F61" s="55">
        <v>0.35341093665403356</v>
      </c>
      <c r="G61" s="38">
        <f>IF(E61&lt;=5,"",RANK(E61,(E$9,E$11:E$12,E$14:E$87)))</f>
        <v>31</v>
      </c>
      <c r="H61" s="38">
        <f>IF(E61&lt;=5,"",RANK(F61,(F$9,F$11:F$12,F$14:F$87)))</f>
        <v>5</v>
      </c>
      <c r="I61" s="38">
        <f t="shared" si="10"/>
        <v>18</v>
      </c>
      <c r="J61" s="66">
        <f t="shared" si="13"/>
        <v>10</v>
      </c>
      <c r="K61" s="55">
        <v>0.32273085776227611</v>
      </c>
      <c r="L61" s="8">
        <v>75</v>
      </c>
      <c r="M61" s="8">
        <v>74</v>
      </c>
      <c r="N61" s="9">
        <v>1.0016242555495398E-2</v>
      </c>
      <c r="O61" s="38">
        <f>IF(M61&lt;=5,"",RANK(M61,(M$9,M$11:M$12,M$14:M$87)))</f>
        <v>52</v>
      </c>
      <c r="P61" s="38">
        <f>IF(M61&lt;=5,"",RANK(N61,(N$9,N$11:N$12,N$14:N$87)))</f>
        <v>61</v>
      </c>
      <c r="Q61" s="39">
        <f t="shared" si="11"/>
        <v>56.5</v>
      </c>
      <c r="R61" s="66">
        <f t="shared" si="6"/>
        <v>57</v>
      </c>
      <c r="S61" s="9">
        <v>9.0595795850386979E-3</v>
      </c>
      <c r="T61" s="12">
        <v>248</v>
      </c>
      <c r="U61" s="13">
        <v>3.3567948023822416E-2</v>
      </c>
      <c r="V61" s="38">
        <f>IF(T61&lt;=5,"",RANK(T61,(T$9,T$11:T$12,T$14:T$87)))</f>
        <v>29</v>
      </c>
      <c r="W61" s="38">
        <f>IF(T61&lt;=5,"",RANK(U61,(U$9,U$11:U$12,U$14:U$87)))</f>
        <v>11</v>
      </c>
      <c r="X61" s="40">
        <f t="shared" si="9"/>
        <v>20</v>
      </c>
      <c r="Y61" s="66">
        <f t="shared" si="7"/>
        <v>12</v>
      </c>
      <c r="Z61" s="13">
        <v>3.3035499048203493E-2</v>
      </c>
      <c r="AA61" s="16">
        <v>107</v>
      </c>
      <c r="AB61" s="17">
        <v>1.4482945316729832E-2</v>
      </c>
      <c r="AC61" s="41">
        <f>IF(AA61&lt;=5,"",RANK(AA61,(AA$9,AA$11:AA$12,AA$14:AA$87)))</f>
        <v>22</v>
      </c>
      <c r="AD61" s="41">
        <f>IF(AA61&lt;=5,"",RANK(AB61,(AB$9,AB$11:AB$12,AB$14:AB$87)))</f>
        <v>3</v>
      </c>
      <c r="AE61" s="41">
        <f t="shared" si="12"/>
        <v>12.5</v>
      </c>
      <c r="AF61" s="69">
        <f t="shared" si="8"/>
        <v>8</v>
      </c>
      <c r="AG61" s="17">
        <v>1.2546015450229235E-2</v>
      </c>
    </row>
    <row r="62" spans="1:33">
      <c r="A62" t="s">
        <v>144</v>
      </c>
      <c r="B62" t="s">
        <v>145</v>
      </c>
      <c r="C62" s="52">
        <v>11227</v>
      </c>
      <c r="D62" s="54">
        <v>3112</v>
      </c>
      <c r="E62" s="54">
        <v>2293</v>
      </c>
      <c r="F62" s="55">
        <v>0.20423977910394583</v>
      </c>
      <c r="G62" s="38">
        <f>IF(E62&lt;=5,"",RANK(E62,(E$9,E$11:E$12,E$14:E$87)))</f>
        <v>35</v>
      </c>
      <c r="H62" s="38">
        <f>IF(E62&lt;=5,"",RANK(F62,(F$9,F$11:F$12,F$14:F$87)))</f>
        <v>50</v>
      </c>
      <c r="I62" s="38">
        <f t="shared" si="10"/>
        <v>42.5</v>
      </c>
      <c r="J62" s="66">
        <f t="shared" si="13"/>
        <v>52</v>
      </c>
      <c r="K62" s="55">
        <v>0.18916177386957306</v>
      </c>
      <c r="L62" s="8">
        <v>206</v>
      </c>
      <c r="M62" s="8">
        <v>196</v>
      </c>
      <c r="N62" s="9">
        <v>1.7457913957424066E-2</v>
      </c>
      <c r="O62" s="38">
        <f>IF(M62&lt;=5,"",RANK(M62,(M$9,M$11:M$12,M$14:M$87)))</f>
        <v>42</v>
      </c>
      <c r="P62" s="38">
        <f>IF(M62&lt;=5,"",RANK(N62,(N$9,N$11:N$12,N$14:N$87)))</f>
        <v>52</v>
      </c>
      <c r="Q62" s="39">
        <f t="shared" si="11"/>
        <v>47</v>
      </c>
      <c r="R62" s="66">
        <f t="shared" si="6"/>
        <v>52</v>
      </c>
      <c r="S62" s="9">
        <v>1.7234615492572009E-2</v>
      </c>
      <c r="T62" s="12">
        <v>202</v>
      </c>
      <c r="U62" s="13">
        <v>1.7992339894896233E-2</v>
      </c>
      <c r="V62" s="38">
        <f>IF(T62&lt;=5,"",RANK(T62,(T$9,T$11:T$12,T$14:T$87)))</f>
        <v>37</v>
      </c>
      <c r="W62" s="38">
        <f>IF(T62&lt;=5,"",RANK(U62,(U$9,U$11:U$12,U$14:U$87)))</f>
        <v>52</v>
      </c>
      <c r="X62" s="40">
        <f t="shared" si="9"/>
        <v>44.5</v>
      </c>
      <c r="Y62" s="66">
        <f t="shared" si="7"/>
        <v>52</v>
      </c>
      <c r="Z62" s="13">
        <v>1.691529163629334E-2</v>
      </c>
      <c r="AA62" s="16">
        <v>46</v>
      </c>
      <c r="AB62" s="17">
        <v>4.0972655206199344E-3</v>
      </c>
      <c r="AC62" s="41">
        <f>IF(AA62&lt;=5,"",RANK(AA62,(AA$9,AA$11:AA$12,AA$14:AA$87)))</f>
        <v>38</v>
      </c>
      <c r="AD62" s="41">
        <f>IF(AA62&lt;=5,"",RANK(AB62,(AB$9,AB$11:AB$12,AB$14:AB$87)))</f>
        <v>42</v>
      </c>
      <c r="AE62" s="41">
        <f t="shared" si="12"/>
        <v>40</v>
      </c>
      <c r="AF62" s="69">
        <f t="shared" si="8"/>
        <v>45</v>
      </c>
      <c r="AG62" s="17">
        <v>4.0264108819513551E-3</v>
      </c>
    </row>
    <row r="63" spans="1:33">
      <c r="A63" t="s">
        <v>146</v>
      </c>
      <c r="B63" t="s">
        <v>147</v>
      </c>
      <c r="C63" s="52">
        <v>15107</v>
      </c>
      <c r="D63" s="54">
        <v>3225</v>
      </c>
      <c r="E63" s="54">
        <v>2632</v>
      </c>
      <c r="F63" s="55">
        <v>0.17422386972926457</v>
      </c>
      <c r="G63" s="38">
        <f>IF(E63&lt;=5,"",RANK(E63,(E$9,E$11:E$12,E$14:E$87)))</f>
        <v>29</v>
      </c>
      <c r="H63" s="38">
        <f>IF(E63&lt;=5,"",RANK(F63,(F$9,F$11:F$12,F$14:F$87)))</f>
        <v>62</v>
      </c>
      <c r="I63" s="38">
        <f t="shared" si="10"/>
        <v>45.5</v>
      </c>
      <c r="J63" s="66">
        <f t="shared" si="13"/>
        <v>55</v>
      </c>
      <c r="K63" s="55">
        <v>0.15116698790661165</v>
      </c>
      <c r="L63" s="8">
        <v>63</v>
      </c>
      <c r="M63" s="8">
        <v>61</v>
      </c>
      <c r="N63" s="9">
        <v>4.0378632422056002E-3</v>
      </c>
      <c r="O63" s="38">
        <f>IF(M63&lt;=5,"",RANK(M63,(M$9,M$11:M$12,M$14:M$87)))</f>
        <v>55</v>
      </c>
      <c r="P63" s="38">
        <f>IF(M63&lt;=5,"",RANK(N63,(N$9,N$11:N$12,N$14:N$87)))</f>
        <v>74</v>
      </c>
      <c r="Q63" s="39">
        <f t="shared" si="11"/>
        <v>64.5</v>
      </c>
      <c r="R63" s="66">
        <f t="shared" si="6"/>
        <v>66</v>
      </c>
      <c r="S63" s="9">
        <v>3.6095835286243817E-3</v>
      </c>
      <c r="T63" s="12">
        <v>223</v>
      </c>
      <c r="U63" s="13">
        <v>1.4761368901833587E-2</v>
      </c>
      <c r="V63" s="38">
        <f>IF(T63&lt;=5,"",RANK(T63,(T$9,T$11:T$12,T$14:T$87)))</f>
        <v>33</v>
      </c>
      <c r="W63" s="38">
        <f>IF(T63&lt;=5,"",RANK(U63,(U$9,U$11:U$12,U$14:U$87)))</f>
        <v>60</v>
      </c>
      <c r="X63" s="40">
        <f t="shared" si="9"/>
        <v>46.5</v>
      </c>
      <c r="Y63" s="66">
        <f t="shared" si="7"/>
        <v>55</v>
      </c>
      <c r="Z63" s="13">
        <v>1.3768816668208336E-2</v>
      </c>
      <c r="AA63" s="16">
        <v>20</v>
      </c>
      <c r="AB63" s="17">
        <v>1.3238895876083936E-3</v>
      </c>
      <c r="AC63" s="41">
        <f>IF(AA63&lt;=5,"",RANK(AA63,(AA$9,AA$11:AA$12,AA$14:AA$87)))</f>
        <v>48</v>
      </c>
      <c r="AD63" s="41">
        <f>IF(AA63&lt;=5,"",RANK(AB63,(AB$9,AB$11:AB$12,AB$14:AB$87)))</f>
        <v>71</v>
      </c>
      <c r="AE63" s="41">
        <f t="shared" si="12"/>
        <v>59.5</v>
      </c>
      <c r="AF63" s="69">
        <f t="shared" si="8"/>
        <v>62</v>
      </c>
      <c r="AG63" s="17">
        <v>1.0177824631590778E-3</v>
      </c>
    </row>
    <row r="64" spans="1:33">
      <c r="A64" t="s">
        <v>148</v>
      </c>
      <c r="B64" t="s">
        <v>149</v>
      </c>
      <c r="C64" s="52">
        <v>13074</v>
      </c>
      <c r="D64" s="54">
        <v>3977</v>
      </c>
      <c r="E64" s="54">
        <v>3080</v>
      </c>
      <c r="F64" s="55">
        <v>0.23558207128652286</v>
      </c>
      <c r="G64" s="38">
        <f>IF(E64&lt;=5,"",RANK(E64,(E$9,E$11:E$12,E$14:E$87)))</f>
        <v>28</v>
      </c>
      <c r="H64" s="38">
        <f>IF(E64&lt;=5,"",RANK(F64,(F$9,F$11:F$12,F$14:F$87)))</f>
        <v>41</v>
      </c>
      <c r="I64" s="38">
        <f t="shared" si="10"/>
        <v>34.5</v>
      </c>
      <c r="J64" s="66">
        <f t="shared" si="13"/>
        <v>37</v>
      </c>
      <c r="K64" s="55">
        <v>0.2326230110156437</v>
      </c>
      <c r="L64" s="8">
        <v>265</v>
      </c>
      <c r="M64" s="8">
        <v>247</v>
      </c>
      <c r="N64" s="9">
        <v>1.8892458314211411E-2</v>
      </c>
      <c r="O64" s="38">
        <f>IF(M64&lt;=5,"",RANK(M64,(M$9,M$11:M$12,M$14:M$87)))</f>
        <v>35</v>
      </c>
      <c r="P64" s="38">
        <f>IF(M64&lt;=5,"",RANK(N64,(N$9,N$11:N$12,N$14:N$87)))</f>
        <v>50</v>
      </c>
      <c r="Q64" s="39">
        <f t="shared" si="11"/>
        <v>42.5</v>
      </c>
      <c r="R64" s="66">
        <f t="shared" si="6"/>
        <v>44</v>
      </c>
      <c r="S64" s="9">
        <v>1.9442026721037266E-2</v>
      </c>
      <c r="T64" s="12">
        <v>249</v>
      </c>
      <c r="U64" s="13">
        <v>1.9045433685176687E-2</v>
      </c>
      <c r="V64" s="38">
        <f>IF(T64&lt;=5,"",RANK(T64,(T$9,T$11:T$12,T$14:T$87)))</f>
        <v>28</v>
      </c>
      <c r="W64" s="38">
        <f>IF(T64&lt;=5,"",RANK(U64,(U$9,U$11:U$12,U$14:U$87)))</f>
        <v>47</v>
      </c>
      <c r="X64" s="40">
        <f t="shared" si="9"/>
        <v>37.5</v>
      </c>
      <c r="Y64" s="66">
        <f t="shared" si="7"/>
        <v>41</v>
      </c>
      <c r="Z64" s="13">
        <v>1.9287406603764559E-2</v>
      </c>
      <c r="AA64" s="16">
        <v>60</v>
      </c>
      <c r="AB64" s="17">
        <v>4.589261128958238E-3</v>
      </c>
      <c r="AC64" s="41">
        <f>IF(AA64&lt;=5,"",RANK(AA64,(AA$9,AA$11:AA$12,AA$14:AA$87)))</f>
        <v>28</v>
      </c>
      <c r="AD64" s="41">
        <f>IF(AA64&lt;=5,"",RANK(AB64,(AB$9,AB$11:AB$12,AB$14:AB$87)))</f>
        <v>37</v>
      </c>
      <c r="AE64" s="41">
        <f t="shared" si="12"/>
        <v>32.5</v>
      </c>
      <c r="AF64" s="69">
        <f t="shared" si="8"/>
        <v>31</v>
      </c>
      <c r="AG64" s="17">
        <v>4.1784643859293751E-3</v>
      </c>
    </row>
    <row r="65" spans="1:33">
      <c r="A65" t="s">
        <v>150</v>
      </c>
      <c r="B65" t="s">
        <v>151</v>
      </c>
      <c r="C65" s="52">
        <v>19466</v>
      </c>
      <c r="D65" s="54">
        <v>4901</v>
      </c>
      <c r="E65" s="54">
        <v>3838</v>
      </c>
      <c r="F65" s="55">
        <v>0.19716428644816603</v>
      </c>
      <c r="G65" s="38">
        <f>IF(E65&lt;=5,"",RANK(E65,(E$9,E$11:E$12,E$14:E$87)))</f>
        <v>24</v>
      </c>
      <c r="H65" s="38">
        <f>IF(E65&lt;=5,"",RANK(F65,(F$9,F$11:F$12,F$14:F$87)))</f>
        <v>55</v>
      </c>
      <c r="I65" s="38">
        <f t="shared" si="10"/>
        <v>39.5</v>
      </c>
      <c r="J65" s="66">
        <f t="shared" si="13"/>
        <v>46</v>
      </c>
      <c r="K65" s="55">
        <v>0.21624291085572334</v>
      </c>
      <c r="L65" s="8">
        <v>255</v>
      </c>
      <c r="M65" s="8">
        <v>234</v>
      </c>
      <c r="N65" s="9">
        <v>1.202095962190486E-2</v>
      </c>
      <c r="O65" s="38">
        <f>IF(M65&lt;=5,"",RANK(M65,(M$9,M$11:M$12,M$14:M$87)))</f>
        <v>36</v>
      </c>
      <c r="P65" s="38">
        <f>IF(M65&lt;=5,"",RANK(N65,(N$9,N$11:N$12,N$14:N$87)))</f>
        <v>58</v>
      </c>
      <c r="Q65" s="39">
        <f t="shared" si="11"/>
        <v>47</v>
      </c>
      <c r="R65" s="66">
        <f t="shared" si="6"/>
        <v>52</v>
      </c>
      <c r="S65" s="9">
        <v>1.2151037598512007E-2</v>
      </c>
      <c r="T65" s="12">
        <v>247</v>
      </c>
      <c r="U65" s="13">
        <v>1.2688790712010685E-2</v>
      </c>
      <c r="V65" s="38">
        <f>IF(T65&lt;=5,"",RANK(T65,(T$9,T$11:T$12,T$14:T$87)))</f>
        <v>30</v>
      </c>
      <c r="W65" s="38">
        <f>IF(T65&lt;=5,"",RANK(U65,(U$9,U$11:U$12,U$14:U$87)))</f>
        <v>64</v>
      </c>
      <c r="X65" s="40">
        <f t="shared" si="9"/>
        <v>47</v>
      </c>
      <c r="Y65" s="66">
        <f t="shared" si="7"/>
        <v>56</v>
      </c>
      <c r="Z65" s="13">
        <v>1.6386538615823464E-2</v>
      </c>
      <c r="AA65" s="16">
        <v>47</v>
      </c>
      <c r="AB65" s="17">
        <v>2.4144662488441385E-3</v>
      </c>
      <c r="AC65" s="41">
        <f>IF(AA65&lt;=5,"",RANK(AA65,(AA$9,AA$11:AA$12,AA$14:AA$87)))</f>
        <v>36</v>
      </c>
      <c r="AD65" s="41">
        <f>IF(AA65&lt;=5,"",RANK(AB65,(AB$9,AB$11:AB$12,AB$14:AB$87)))</f>
        <v>64</v>
      </c>
      <c r="AE65" s="41">
        <f t="shared" si="12"/>
        <v>50</v>
      </c>
      <c r="AF65" s="69">
        <f t="shared" si="8"/>
        <v>53</v>
      </c>
      <c r="AG65" s="17">
        <v>2.8965812180576141E-3</v>
      </c>
    </row>
    <row r="66" spans="1:33">
      <c r="A66" t="s">
        <v>152</v>
      </c>
      <c r="B66" t="s">
        <v>153</v>
      </c>
      <c r="C66" s="52">
        <v>4598</v>
      </c>
      <c r="D66" s="54">
        <v>570</v>
      </c>
      <c r="E66" s="54">
        <v>437</v>
      </c>
      <c r="F66" s="55">
        <v>9.5041322314049589E-2</v>
      </c>
      <c r="G66" s="38">
        <f>IF(E66&lt;=5,"",RANK(E66,(E$9,E$11:E$12,E$14:E$87)))</f>
        <v>60</v>
      </c>
      <c r="H66" s="38">
        <f>IF(E66&lt;=5,"",RANK(F66,(F$9,F$11:F$12,F$14:F$87)))</f>
        <v>69</v>
      </c>
      <c r="I66" s="38">
        <f t="shared" si="10"/>
        <v>64.5</v>
      </c>
      <c r="J66" s="66">
        <f t="shared" si="13"/>
        <v>67</v>
      </c>
      <c r="K66" s="55">
        <v>9.1863025094986867E-2</v>
      </c>
      <c r="L66" s="8">
        <v>23</v>
      </c>
      <c r="M66" s="8">
        <v>21</v>
      </c>
      <c r="N66" s="9">
        <v>4.5672031317964329E-3</v>
      </c>
      <c r="O66" s="38">
        <f>IF(M66&lt;=5,"",RANK(M66,(M$9,M$11:M$12,M$14:M$87)))</f>
        <v>68</v>
      </c>
      <c r="P66" s="38">
        <f>IF(M66&lt;=5,"",RANK(N66,(N$9,N$11:N$12,N$14:N$87)))</f>
        <v>73</v>
      </c>
      <c r="Q66" s="39">
        <f t="shared" si="11"/>
        <v>70.5</v>
      </c>
      <c r="R66" s="66">
        <f t="shared" si="6"/>
        <v>74</v>
      </c>
      <c r="S66" s="9">
        <v>4.5135713250206138E-3</v>
      </c>
      <c r="T66" s="12">
        <v>29</v>
      </c>
      <c r="U66" s="13">
        <v>6.3070900391474557E-3</v>
      </c>
      <c r="V66" s="38">
        <f>IF(T66&lt;=5,"",RANK(T66,(T$9,T$11:T$12,T$14:T$87)))</f>
        <v>63</v>
      </c>
      <c r="W66" s="38">
        <f>IF(T66&lt;=5,"",RANK(U66,(U$9,U$11:U$12,U$14:U$87)))</f>
        <v>72</v>
      </c>
      <c r="X66" s="40">
        <f t="shared" si="9"/>
        <v>67.5</v>
      </c>
      <c r="Y66" s="66">
        <f t="shared" si="7"/>
        <v>71</v>
      </c>
      <c r="Z66" s="13">
        <v>6.3471777350137225E-3</v>
      </c>
      <c r="AA66" s="16">
        <v>8</v>
      </c>
      <c r="AB66" s="17">
        <v>1.7398869073510222E-3</v>
      </c>
      <c r="AC66" s="41">
        <f>IF(AA66&lt;=5,"",RANK(AA66,(AA$9,AA$11:AA$12,AA$14:AA$87)))</f>
        <v>61</v>
      </c>
      <c r="AD66" s="41">
        <f>IF(AA66&lt;=5,"",RANK(AB66,(AB$9,AB$11:AB$12,AB$14:AB$87)))</f>
        <v>68</v>
      </c>
      <c r="AE66" s="41">
        <f t="shared" si="12"/>
        <v>64.5</v>
      </c>
      <c r="AF66" s="69">
        <f t="shared" si="8"/>
        <v>63</v>
      </c>
      <c r="AG66" s="17">
        <v>1.7454972105177889E-3</v>
      </c>
    </row>
    <row r="67" spans="1:33">
      <c r="A67" t="s">
        <v>154</v>
      </c>
      <c r="B67" t="s">
        <v>155</v>
      </c>
      <c r="C67" s="52">
        <v>5783</v>
      </c>
      <c r="D67" s="54">
        <v>1559</v>
      </c>
      <c r="E67" s="54">
        <v>1190</v>
      </c>
      <c r="F67" s="55">
        <v>0.20577554902299844</v>
      </c>
      <c r="G67" s="38">
        <f>IF(E67&lt;=5,"",RANK(E67,(E$9,E$11:E$12,E$14:E$87)))</f>
        <v>49</v>
      </c>
      <c r="H67" s="38">
        <f>IF(E67&lt;=5,"",RANK(F67,(F$9,F$11:F$12,F$14:F$87)))</f>
        <v>49</v>
      </c>
      <c r="I67" s="38">
        <f t="shared" si="10"/>
        <v>49</v>
      </c>
      <c r="J67" s="66">
        <f t="shared" si="13"/>
        <v>59</v>
      </c>
      <c r="K67" s="55">
        <v>0.19913816108214444</v>
      </c>
      <c r="L67" s="8">
        <v>146</v>
      </c>
      <c r="M67" s="8">
        <v>127</v>
      </c>
      <c r="N67" s="9">
        <v>2.1960919937748572E-2</v>
      </c>
      <c r="O67" s="38">
        <f>IF(M67&lt;=5,"",RANK(M67,(M$9,M$11:M$12,M$14:M$87)))</f>
        <v>46</v>
      </c>
      <c r="P67" s="38">
        <f>IF(M67&lt;=5,"",RANK(N67,(N$9,N$11:N$12,N$14:N$87)))</f>
        <v>47</v>
      </c>
      <c r="Q67" s="39">
        <f t="shared" si="11"/>
        <v>46.5</v>
      </c>
      <c r="R67" s="66">
        <f t="shared" si="6"/>
        <v>50</v>
      </c>
      <c r="S67" s="9">
        <v>2.1995609439591963E-2</v>
      </c>
      <c r="T67" s="12">
        <v>131</v>
      </c>
      <c r="U67" s="13">
        <v>2.2652602455472938E-2</v>
      </c>
      <c r="V67" s="38">
        <f>IF(T67&lt;=5,"",RANK(T67,(T$9,T$11:T$12,T$14:T$87)))</f>
        <v>49</v>
      </c>
      <c r="W67" s="38">
        <f>IF(T67&lt;=5,"",RANK(U67,(U$9,U$11:U$12,U$14:U$87)))</f>
        <v>41</v>
      </c>
      <c r="X67" s="40">
        <f t="shared" si="9"/>
        <v>45</v>
      </c>
      <c r="Y67" s="66">
        <f t="shared" si="7"/>
        <v>54</v>
      </c>
      <c r="Z67" s="13">
        <v>2.1017254332536536E-2</v>
      </c>
      <c r="AA67" s="16">
        <v>19</v>
      </c>
      <c r="AB67" s="17">
        <v>3.2854919591907314E-3</v>
      </c>
      <c r="AC67" s="41">
        <f>IF(AA67&lt;=5,"",RANK(AA67,(AA$9,AA$11:AA$12,AA$14:AA$87)))</f>
        <v>50</v>
      </c>
      <c r="AD67" s="41">
        <f>IF(AA67&lt;=5,"",RANK(AB67,(AB$9,AB$11:AB$12,AB$14:AB$87)))</f>
        <v>52</v>
      </c>
      <c r="AE67" s="41">
        <f t="shared" si="12"/>
        <v>51</v>
      </c>
      <c r="AF67" s="69">
        <f t="shared" si="8"/>
        <v>54</v>
      </c>
      <c r="AG67" s="17">
        <v>3.2154482521919428E-3</v>
      </c>
    </row>
    <row r="68" spans="1:33">
      <c r="A68" t="s">
        <v>156</v>
      </c>
      <c r="B68" t="s">
        <v>157</v>
      </c>
      <c r="C68" s="52">
        <v>2073</v>
      </c>
      <c r="D68" s="54">
        <v>343</v>
      </c>
      <c r="E68" s="54">
        <v>274</v>
      </c>
      <c r="F68" s="55">
        <v>0.13217559093101786</v>
      </c>
      <c r="G68" s="38">
        <f>IF(E68&lt;=5,"",RANK(E68,(E$9,E$11:E$12,E$14:E$87)))</f>
        <v>65</v>
      </c>
      <c r="H68" s="38">
        <f>IF(E68&lt;=5,"",RANK(F68,(F$9,F$11:F$12,F$14:F$87)))</f>
        <v>67</v>
      </c>
      <c r="I68" s="38">
        <f t="shared" si="10"/>
        <v>66</v>
      </c>
      <c r="J68" s="66">
        <f t="shared" si="13"/>
        <v>68</v>
      </c>
      <c r="K68" s="55">
        <v>0.13312016110127697</v>
      </c>
      <c r="L68" s="8">
        <v>20</v>
      </c>
      <c r="M68" s="8">
        <v>19</v>
      </c>
      <c r="N68" s="9">
        <v>9.1654606849975884E-3</v>
      </c>
      <c r="O68" s="38">
        <f>IF(M68&lt;=5,"",RANK(M68,(M$9,M$11:M$12,M$14:M$87)))</f>
        <v>70</v>
      </c>
      <c r="P68" s="38">
        <f>IF(M68&lt;=5,"",RANK(N68,(N$9,N$11:N$12,N$14:N$87)))</f>
        <v>62</v>
      </c>
      <c r="Q68" s="39">
        <f t="shared" si="11"/>
        <v>66</v>
      </c>
      <c r="R68" s="66">
        <f t="shared" si="6"/>
        <v>69</v>
      </c>
      <c r="S68" s="9">
        <v>9.4531654744015037E-3</v>
      </c>
      <c r="T68" s="12">
        <v>20</v>
      </c>
      <c r="U68" s="13">
        <v>9.6478533526290402E-3</v>
      </c>
      <c r="V68" s="38">
        <f>IF(T68&lt;=5,"",RANK(T68,(T$9,T$11:T$12,T$14:T$87)))</f>
        <v>71</v>
      </c>
      <c r="W68" s="38">
        <f>IF(T68&lt;=5,"",RANK(U68,(U$9,U$11:U$12,U$14:U$87)))</f>
        <v>67</v>
      </c>
      <c r="X68" s="40">
        <f t="shared" si="9"/>
        <v>69</v>
      </c>
      <c r="Y68" s="66">
        <f t="shared" si="7"/>
        <v>73</v>
      </c>
      <c r="Z68" s="13">
        <v>1.0992733487148755E-2</v>
      </c>
      <c r="AA68" s="50">
        <v>3</v>
      </c>
      <c r="AB68" s="51">
        <v>1.4471780028943559E-3</v>
      </c>
      <c r="AC68" s="41" t="str">
        <f>IF(AA68&lt;=5,"",RANK(AA68,(AA$9,AA$11:AA$12,AA$14:AA$87)))</f>
        <v/>
      </c>
      <c r="AD68" s="41" t="str">
        <f>IF(AA68&lt;=5,"",RANK(AB68,(AB$9,AB$11:AB$12,AB$14:AB$87)))</f>
        <v/>
      </c>
      <c r="AE68" s="41" t="str">
        <f t="shared" si="12"/>
        <v/>
      </c>
      <c r="AF68" s="69" t="str">
        <f t="shared" si="8"/>
        <v/>
      </c>
      <c r="AG68" s="51">
        <v>1.4620284193105708E-3</v>
      </c>
    </row>
    <row r="69" spans="1:33">
      <c r="A69" t="s">
        <v>158</v>
      </c>
      <c r="B69" t="s">
        <v>159</v>
      </c>
      <c r="C69" s="52">
        <v>1355</v>
      </c>
      <c r="D69" s="54">
        <v>320</v>
      </c>
      <c r="E69" s="54">
        <v>270</v>
      </c>
      <c r="F69" s="55">
        <v>0.19926199261992619</v>
      </c>
      <c r="G69" s="38">
        <f>IF(E69&lt;=5,"",RANK(E69,(E$9,E$11:E$12,E$14:E$87)))</f>
        <v>67</v>
      </c>
      <c r="H69" s="38">
        <f>IF(E69&lt;=5,"",RANK(F69,(F$9,F$11:F$12,F$14:F$87)))</f>
        <v>52</v>
      </c>
      <c r="I69" s="38">
        <f t="shared" si="10"/>
        <v>59.5</v>
      </c>
      <c r="J69" s="66">
        <f t="shared" si="13"/>
        <v>64</v>
      </c>
      <c r="K69" s="55" t="s">
        <v>197</v>
      </c>
      <c r="L69" s="8">
        <v>39</v>
      </c>
      <c r="M69" s="8">
        <v>35</v>
      </c>
      <c r="N69" s="9">
        <v>2.5830258302583026E-2</v>
      </c>
      <c r="O69" s="38">
        <f>IF(M69&lt;=5,"",RANK(M69,(M$9,M$11:M$12,M$14:M$87)))</f>
        <v>60</v>
      </c>
      <c r="P69" s="38">
        <f>IF(M69&lt;=5,"",RANK(N69,(N$9,N$11:N$12,N$14:N$87)))</f>
        <v>45</v>
      </c>
      <c r="Q69" s="39">
        <f t="shared" si="11"/>
        <v>52.5</v>
      </c>
      <c r="R69" s="66">
        <f t="shared" si="6"/>
        <v>56</v>
      </c>
      <c r="S69" s="9" t="s">
        <v>197</v>
      </c>
      <c r="T69" s="12">
        <v>21</v>
      </c>
      <c r="U69" s="13">
        <v>1.5498154981549815E-2</v>
      </c>
      <c r="V69" s="38">
        <f>IF(T69&lt;=5,"",RANK(T69,(T$9,T$11:T$12,T$14:T$87)))</f>
        <v>70</v>
      </c>
      <c r="W69" s="38">
        <f>IF(T69&lt;=5,"",RANK(U69,(U$9,U$11:U$12,U$14:U$87)))</f>
        <v>57</v>
      </c>
      <c r="X69" s="40">
        <f t="shared" si="9"/>
        <v>63.5</v>
      </c>
      <c r="Y69" s="66">
        <f t="shared" si="7"/>
        <v>67</v>
      </c>
      <c r="Z69" s="13" t="s">
        <v>197</v>
      </c>
      <c r="AA69" s="50">
        <v>2</v>
      </c>
      <c r="AB69" s="51">
        <v>1.4760147601476014E-3</v>
      </c>
      <c r="AC69" s="41" t="str">
        <f>IF(AA69&lt;=5,"",RANK(AA69,(AA$9,AA$11:AA$12,AA$14:AA$87)))</f>
        <v/>
      </c>
      <c r="AD69" s="41" t="str">
        <f>IF(AA69&lt;=5,"",RANK(AB69,(AB$9,AB$11:AB$12,AB$14:AB$87)))</f>
        <v/>
      </c>
      <c r="AE69" s="41" t="str">
        <f t="shared" si="12"/>
        <v/>
      </c>
      <c r="AF69" s="69" t="str">
        <f t="shared" si="8"/>
        <v/>
      </c>
      <c r="AG69" s="51" t="s">
        <v>197</v>
      </c>
    </row>
    <row r="70" spans="1:33">
      <c r="A70" t="s">
        <v>160</v>
      </c>
      <c r="B70" t="s">
        <v>161</v>
      </c>
      <c r="C70" s="52">
        <v>5506</v>
      </c>
      <c r="D70" s="54">
        <v>1473</v>
      </c>
      <c r="E70" s="54">
        <v>1165</v>
      </c>
      <c r="F70" s="55">
        <v>0.21158735924446059</v>
      </c>
      <c r="G70" s="38">
        <f>IF(E70&lt;=5,"",RANK(E70,(E$9,E$11:E$12,E$14:E$87)))</f>
        <v>50</v>
      </c>
      <c r="H70" s="38">
        <f>IF(E70&lt;=5,"",RANK(F70,(F$9,F$11:F$12,F$14:F$87)))</f>
        <v>48</v>
      </c>
      <c r="I70" s="38">
        <f t="shared" si="10"/>
        <v>49</v>
      </c>
      <c r="J70" s="66">
        <f t="shared" si="13"/>
        <v>59</v>
      </c>
      <c r="K70" s="55">
        <v>0.21004112466335229</v>
      </c>
      <c r="L70" s="8">
        <v>232</v>
      </c>
      <c r="M70" s="8">
        <v>212</v>
      </c>
      <c r="N70" s="9">
        <v>3.8503450780966217E-2</v>
      </c>
      <c r="O70" s="38">
        <f>IF(M70&lt;=5,"",RANK(M70,(M$9,M$11:M$12,M$14:M$87)))</f>
        <v>38</v>
      </c>
      <c r="P70" s="38">
        <f>IF(M70&lt;=5,"",RANK(N70,(N$9,N$11:N$12,N$14:N$87)))</f>
        <v>31</v>
      </c>
      <c r="Q70" s="39">
        <f t="shared" si="11"/>
        <v>34.5</v>
      </c>
      <c r="R70" s="66">
        <f t="shared" si="6"/>
        <v>37</v>
      </c>
      <c r="S70" s="9">
        <v>3.3397330342004546E-2</v>
      </c>
      <c r="T70" s="12">
        <v>128</v>
      </c>
      <c r="U70" s="13">
        <v>2.3247366509262624E-2</v>
      </c>
      <c r="V70" s="38">
        <f>IF(T70&lt;=5,"",RANK(T70,(T$9,T$11:T$12,T$14:T$87)))</f>
        <v>50</v>
      </c>
      <c r="W70" s="38">
        <f>IF(T70&lt;=5,"",RANK(U70,(U$9,U$11:U$12,U$14:U$87)))</f>
        <v>39</v>
      </c>
      <c r="X70" s="40">
        <f t="shared" si="9"/>
        <v>44.5</v>
      </c>
      <c r="Y70" s="66">
        <f t="shared" si="7"/>
        <v>52</v>
      </c>
      <c r="Z70" s="13">
        <v>2.5922163027638355E-2</v>
      </c>
      <c r="AA70" s="16">
        <v>16</v>
      </c>
      <c r="AB70" s="17">
        <v>2.905920813657828E-3</v>
      </c>
      <c r="AC70" s="41">
        <f>IF(AA70&lt;=5,"",RANK(AA70,(AA$9,AA$11:AA$12,AA$14:AA$87)))</f>
        <v>52</v>
      </c>
      <c r="AD70" s="41">
        <f>IF(AA70&lt;=5,"",RANK(AB70,(AB$9,AB$11:AB$12,AB$14:AB$87)))</f>
        <v>56</v>
      </c>
      <c r="AE70" s="41">
        <f t="shared" si="12"/>
        <v>54</v>
      </c>
      <c r="AF70" s="69">
        <f t="shared" si="8"/>
        <v>57</v>
      </c>
      <c r="AG70" s="17">
        <v>2.6792136005000639E-3</v>
      </c>
    </row>
    <row r="71" spans="1:33">
      <c r="A71" t="s">
        <v>162</v>
      </c>
      <c r="B71" t="s">
        <v>163</v>
      </c>
      <c r="C71" s="52">
        <v>104574</v>
      </c>
      <c r="D71" s="54">
        <v>21291</v>
      </c>
      <c r="E71" s="54">
        <v>17743</v>
      </c>
      <c r="F71" s="55">
        <v>0.16966932507124141</v>
      </c>
      <c r="G71" s="38">
        <f>IF(E71&lt;=5,"",RANK(E71,(E$9,E$11:E$12,E$14:E$87)))</f>
        <v>4</v>
      </c>
      <c r="H71" s="38">
        <f>IF(E71&lt;=5,"",RANK(F71,(F$9,F$11:F$12,F$14:F$87)))</f>
        <v>63</v>
      </c>
      <c r="I71" s="38">
        <f t="shared" si="10"/>
        <v>33.5</v>
      </c>
      <c r="J71" s="66">
        <f t="shared" ref="J71:J87" si="14">IF(E71&lt;=5,"",COUNTIF(E$7:E$87,"&gt;5")+1-RANK(I71,I$7:I$87))</f>
        <v>34</v>
      </c>
      <c r="K71" s="55">
        <v>0.18675637506179321</v>
      </c>
      <c r="L71" s="8">
        <v>6209</v>
      </c>
      <c r="M71" s="8">
        <v>5740</v>
      </c>
      <c r="N71" s="9">
        <v>5.4889360644137165E-2</v>
      </c>
      <c r="O71" s="38">
        <f>IF(M71&lt;=5,"",RANK(M71,(M$9,M$11:M$12,M$14:M$87)))</f>
        <v>2</v>
      </c>
      <c r="P71" s="38">
        <f>IF(M71&lt;=5,"",RANK(N71,(N$9,N$11:N$12,N$14:N$87)))</f>
        <v>13</v>
      </c>
      <c r="Q71" s="39">
        <f t="shared" si="11"/>
        <v>7.5</v>
      </c>
      <c r="R71" s="66">
        <f t="shared" si="6"/>
        <v>4</v>
      </c>
      <c r="S71" s="9">
        <v>5.2686190208748145E-2</v>
      </c>
      <c r="T71" s="12">
        <v>1543</v>
      </c>
      <c r="U71" s="13">
        <v>1.4755101650505862E-2</v>
      </c>
      <c r="V71" s="38">
        <f>IF(T71&lt;=5,"",RANK(T71,(T$9,T$11:T$12,T$14:T$87)))</f>
        <v>7</v>
      </c>
      <c r="W71" s="38">
        <f>IF(T71&lt;=5,"",RANK(U71,(U$9,U$11:U$12,U$14:U$87)))</f>
        <v>61</v>
      </c>
      <c r="X71" s="40">
        <f t="shared" si="9"/>
        <v>34</v>
      </c>
      <c r="Y71" s="66">
        <f t="shared" si="7"/>
        <v>35</v>
      </c>
      <c r="Z71" s="13">
        <v>2.1360953051853107E-2</v>
      </c>
      <c r="AA71" s="16">
        <v>201</v>
      </c>
      <c r="AB71" s="17">
        <v>1.9220838831832004E-3</v>
      </c>
      <c r="AC71" s="41">
        <f>IF(AA71&lt;=5,"",RANK(AA71,(AA$9,AA$11:AA$12,AA$14:AA$87)))</f>
        <v>10</v>
      </c>
      <c r="AD71" s="41">
        <f>IF(AA71&lt;=5,"",RANK(AB71,(AB$9,AB$11:AB$12,AB$14:AB$87)))</f>
        <v>67</v>
      </c>
      <c r="AE71" s="41">
        <f t="shared" si="12"/>
        <v>38.5</v>
      </c>
      <c r="AF71" s="69">
        <f t="shared" si="8"/>
        <v>40</v>
      </c>
      <c r="AG71" s="17">
        <v>2.1721882522521487E-3</v>
      </c>
    </row>
    <row r="72" spans="1:33">
      <c r="A72" t="s">
        <v>164</v>
      </c>
      <c r="B72" t="s">
        <v>165</v>
      </c>
      <c r="C72" s="52">
        <v>2197</v>
      </c>
      <c r="D72" s="54">
        <v>483</v>
      </c>
      <c r="E72" s="54">
        <v>384</v>
      </c>
      <c r="F72" s="55">
        <v>0.17478379608557124</v>
      </c>
      <c r="G72" s="38">
        <f>IF(E72&lt;=5,"",RANK(E72,(E$9,E$11:E$12,E$14:E$87)))</f>
        <v>62</v>
      </c>
      <c r="H72" s="38">
        <f>IF(E72&lt;=5,"",RANK(F72,(F$9,F$11:F$12,F$14:F$87)))</f>
        <v>61</v>
      </c>
      <c r="I72" s="38">
        <f t="shared" si="10"/>
        <v>61.5</v>
      </c>
      <c r="J72" s="66">
        <f t="shared" si="14"/>
        <v>66</v>
      </c>
      <c r="K72" s="55">
        <v>0.16076072230255745</v>
      </c>
      <c r="L72" s="8">
        <v>14</v>
      </c>
      <c r="M72" s="8">
        <v>14</v>
      </c>
      <c r="N72" s="9">
        <v>6.3723258989531175E-3</v>
      </c>
      <c r="O72" s="38">
        <f>IF(M72&lt;=5,"",RANK(M72,(M$9,M$11:M$12,M$14:M$87)))</f>
        <v>74</v>
      </c>
      <c r="P72" s="38">
        <f>IF(M72&lt;=5,"",RANK(N72,(N$9,N$11:N$12,N$14:N$87)))</f>
        <v>70</v>
      </c>
      <c r="Q72" s="39">
        <f t="shared" si="11"/>
        <v>72</v>
      </c>
      <c r="R72" s="66">
        <f t="shared" ref="R72:R87" si="15">IF(M72&lt;=5,"",COUNTIF(M$7:M$87,"&gt;5")+1-RANK(Q72,Q$7:Q$87))</f>
        <v>76</v>
      </c>
      <c r="S72" s="9">
        <v>6.9461635603918145E-3</v>
      </c>
      <c r="T72" s="12">
        <v>23</v>
      </c>
      <c r="U72" s="13">
        <v>1.0468821119708694E-2</v>
      </c>
      <c r="V72" s="38">
        <f>IF(T72&lt;=5,"",RANK(T72,(T$9,T$11:T$12,T$14:T$87)))</f>
        <v>66</v>
      </c>
      <c r="W72" s="38">
        <f>IF(T72&lt;=5,"",RANK(U72,(U$9,U$11:U$12,U$14:U$87)))</f>
        <v>65</v>
      </c>
      <c r="X72" s="40">
        <f t="shared" si="9"/>
        <v>65.5</v>
      </c>
      <c r="Y72" s="66">
        <f t="shared" ref="Y72:Y87" si="16">IF(T72&lt;=5,"",COUNTIF(T$7:T$87,"&gt;5")+1-RANK(X72,X$7:X$87))</f>
        <v>69</v>
      </c>
      <c r="Z72" s="13">
        <v>1.0883803767905764E-2</v>
      </c>
      <c r="AA72" s="50">
        <v>5</v>
      </c>
      <c r="AB72" s="51">
        <v>2.2758306781975419E-3</v>
      </c>
      <c r="AC72" s="41" t="str">
        <f>IF(AA72&lt;=5,"",RANK(AA72,(AA$9,AA$11:AA$12,AA$14:AA$87)))</f>
        <v/>
      </c>
      <c r="AD72" s="41" t="str">
        <f>IF(AA72&lt;=5,"",RANK(AB72,(AB$9,AB$11:AB$12,AB$14:AB$87)))</f>
        <v/>
      </c>
      <c r="AE72" s="41" t="str">
        <f t="shared" si="12"/>
        <v/>
      </c>
      <c r="AF72" s="69" t="str">
        <f t="shared" ref="AF72:AF87" si="17">IF(AA72&lt;=5,"",COUNTIF(AA$7:AA$87,"&gt;5")+1-RANK(AE72,AE$7:AE$87))</f>
        <v/>
      </c>
      <c r="AG72" s="51">
        <v>1.8029442807287646E-3</v>
      </c>
    </row>
    <row r="73" spans="1:33">
      <c r="A73" t="s">
        <v>166</v>
      </c>
      <c r="B73" t="s">
        <v>167</v>
      </c>
      <c r="C73" s="52">
        <v>6901</v>
      </c>
      <c r="D73" s="54">
        <v>2260</v>
      </c>
      <c r="E73" s="54">
        <v>1688</v>
      </c>
      <c r="F73" s="55">
        <v>0.2446022315606434</v>
      </c>
      <c r="G73" s="38">
        <f>IF(E73&lt;=5,"",RANK(E73,(E$9,E$11:E$12,E$14:E$87)))</f>
        <v>42</v>
      </c>
      <c r="H73" s="38">
        <f>IF(E73&lt;=5,"",RANK(F73,(F$9,F$11:F$12,F$14:F$87)))</f>
        <v>38</v>
      </c>
      <c r="I73" s="38">
        <f t="shared" si="10"/>
        <v>40</v>
      </c>
      <c r="J73" s="66">
        <f t="shared" si="14"/>
        <v>47</v>
      </c>
      <c r="K73" s="55">
        <v>0.3189161954184116</v>
      </c>
      <c r="L73" s="8">
        <v>286</v>
      </c>
      <c r="M73" s="8">
        <v>262</v>
      </c>
      <c r="N73" s="9">
        <v>3.7965512244602234E-2</v>
      </c>
      <c r="O73" s="38">
        <f>IF(M73&lt;=5,"",RANK(M73,(M$9,M$11:M$12,M$14:M$87)))</f>
        <v>34</v>
      </c>
      <c r="P73" s="38">
        <f>IF(M73&lt;=5,"",RANK(N73,(N$9,N$11:N$12,N$14:N$87)))</f>
        <v>34</v>
      </c>
      <c r="Q73" s="39">
        <f t="shared" si="11"/>
        <v>34</v>
      </c>
      <c r="R73" s="66">
        <f t="shared" si="15"/>
        <v>36</v>
      </c>
      <c r="S73" s="9">
        <v>4.1614968687001798E-2</v>
      </c>
      <c r="T73" s="12">
        <v>208</v>
      </c>
      <c r="U73" s="13">
        <v>3.01405593392262E-2</v>
      </c>
      <c r="V73" s="38">
        <f>IF(T73&lt;=5,"",RANK(T73,(T$9,T$11:T$12,T$14:T$87)))</f>
        <v>35</v>
      </c>
      <c r="W73" s="38">
        <f>IF(T73&lt;=5,"",RANK(U73,(U$9,U$11:U$12,U$14:U$87)))</f>
        <v>27</v>
      </c>
      <c r="X73" s="40">
        <f t="shared" si="9"/>
        <v>31</v>
      </c>
      <c r="Y73" s="66">
        <f t="shared" si="16"/>
        <v>30</v>
      </c>
      <c r="Z73" s="13">
        <v>4.4682610750059401E-2</v>
      </c>
      <c r="AA73" s="16">
        <v>38</v>
      </c>
      <c r="AB73" s="17">
        <v>5.5064483408201713E-3</v>
      </c>
      <c r="AC73" s="41">
        <f>IF(AA73&lt;=5,"",RANK(AA73,(AA$9,AA$11:AA$12,AA$14:AA$87)))</f>
        <v>39</v>
      </c>
      <c r="AD73" s="41">
        <f>IF(AA73&lt;=5,"",RANK(AB73,(AB$9,AB$11:AB$12,AB$14:AB$87)))</f>
        <v>29</v>
      </c>
      <c r="AE73" s="41">
        <f t="shared" si="12"/>
        <v>34</v>
      </c>
      <c r="AF73" s="69">
        <f t="shared" si="17"/>
        <v>34</v>
      </c>
      <c r="AG73" s="17">
        <v>9.2517683744509551E-3</v>
      </c>
    </row>
    <row r="74" spans="1:33">
      <c r="A74" t="s">
        <v>168</v>
      </c>
      <c r="B74" t="s">
        <v>169</v>
      </c>
      <c r="C74" s="52">
        <v>25646</v>
      </c>
      <c r="D74" s="54">
        <v>7864</v>
      </c>
      <c r="E74" s="54">
        <v>5877</v>
      </c>
      <c r="F74" s="55">
        <v>0.22915854324261092</v>
      </c>
      <c r="G74" s="38">
        <f>IF(E74&lt;=5,"",RANK(E74,(E$9,E$11:E$12,E$14:E$87)))</f>
        <v>16</v>
      </c>
      <c r="H74" s="38">
        <f>IF(E74&lt;=5,"",RANK(F74,(F$9,F$11:F$12,F$14:F$87)))</f>
        <v>43</v>
      </c>
      <c r="I74" s="38">
        <f t="shared" ref="I74:I87" si="18">IF(E74&lt;=5,"",AVERAGE(G74:H74))</f>
        <v>29.5</v>
      </c>
      <c r="J74" s="66">
        <f t="shared" si="14"/>
        <v>25</v>
      </c>
      <c r="K74" s="55">
        <v>0.23294724365468369</v>
      </c>
      <c r="L74" s="8">
        <v>1428</v>
      </c>
      <c r="M74" s="8">
        <v>1294</v>
      </c>
      <c r="N74" s="9">
        <v>5.0456211494969976E-2</v>
      </c>
      <c r="O74" s="38">
        <f>IF(M74&lt;=5,"",RANK(M74,(M$9,M$11:M$12,M$14:M$87)))</f>
        <v>12</v>
      </c>
      <c r="P74" s="38">
        <f>IF(M74&lt;=5,"",RANK(N74,(N$9,N$11:N$12,N$14:N$87)))</f>
        <v>15</v>
      </c>
      <c r="Q74" s="39">
        <f t="shared" ref="Q74:Q87" si="19">IF(M74&lt;=5,"",AVERAGE(O74:P74))</f>
        <v>13.5</v>
      </c>
      <c r="R74" s="66">
        <f t="shared" si="15"/>
        <v>8</v>
      </c>
      <c r="S74" s="9">
        <v>5.1232861128460663E-2</v>
      </c>
      <c r="T74" s="12">
        <v>797</v>
      </c>
      <c r="U74" s="13">
        <v>3.1076971067612882E-2</v>
      </c>
      <c r="V74" s="38">
        <f>IF(T74&lt;=5,"",RANK(T74,(T$9,T$11:T$12,T$14:T$87)))</f>
        <v>13</v>
      </c>
      <c r="W74" s="38">
        <f>IF(T74&lt;=5,"",RANK(U74,(U$9,U$11:U$12,U$14:U$87)))</f>
        <v>24</v>
      </c>
      <c r="X74" s="40">
        <f t="shared" ref="X74:X87" si="20">IF(T74&lt;=5,"",AVERAGE(V74:W74))</f>
        <v>18.5</v>
      </c>
      <c r="Y74" s="66">
        <f t="shared" si="16"/>
        <v>8</v>
      </c>
      <c r="Z74" s="13">
        <v>3.161975826732584E-2</v>
      </c>
      <c r="AA74" s="16">
        <v>120</v>
      </c>
      <c r="AB74" s="17">
        <v>4.6790922561023166E-3</v>
      </c>
      <c r="AC74" s="41">
        <f>IF(AA74&lt;=5,"",RANK(AA74,(AA$9,AA$11:AA$12,AA$14:AA$87)))</f>
        <v>19</v>
      </c>
      <c r="AD74" s="41">
        <f>IF(AA74&lt;=5,"",RANK(AB74,(AB$9,AB$11:AB$12,AB$14:AB$87)))</f>
        <v>36</v>
      </c>
      <c r="AE74" s="41">
        <f t="shared" ref="AE74:AE87" si="21">IF(AA74&lt;=5,"",AVERAGE(AC74:AD74))</f>
        <v>27.5</v>
      </c>
      <c r="AF74" s="69">
        <f t="shared" si="17"/>
        <v>25</v>
      </c>
      <c r="AG74" s="17">
        <v>4.8714903193660068E-3</v>
      </c>
    </row>
    <row r="75" spans="1:33">
      <c r="A75" t="s">
        <v>170</v>
      </c>
      <c r="B75" t="s">
        <v>171</v>
      </c>
      <c r="C75" s="52">
        <v>18217</v>
      </c>
      <c r="D75" s="54">
        <v>6547</v>
      </c>
      <c r="E75" s="54">
        <v>4497</v>
      </c>
      <c r="F75" s="55">
        <v>0.2468573310643904</v>
      </c>
      <c r="G75" s="38">
        <f>IF(E75&lt;=5,"",RANK(E75,(E$9,E$11:E$12,E$14:E$87)))</f>
        <v>21</v>
      </c>
      <c r="H75" s="38">
        <f>IF(E75&lt;=5,"",RANK(F75,(F$9,F$11:F$12,F$14:F$87)))</f>
        <v>37</v>
      </c>
      <c r="I75" s="38">
        <f t="shared" si="18"/>
        <v>29</v>
      </c>
      <c r="J75" s="66">
        <f t="shared" si="14"/>
        <v>22</v>
      </c>
      <c r="K75" s="55">
        <v>0.23748044078316105</v>
      </c>
      <c r="L75" s="8">
        <v>484</v>
      </c>
      <c r="M75" s="8">
        <v>429</v>
      </c>
      <c r="N75" s="9">
        <v>2.3549431849371465E-2</v>
      </c>
      <c r="O75" s="38">
        <f>IF(M75&lt;=5,"",RANK(M75,(M$9,M$11:M$12,M$14:M$87)))</f>
        <v>26</v>
      </c>
      <c r="P75" s="38">
        <f>IF(M75&lt;=5,"",RANK(N75,(N$9,N$11:N$12,N$14:N$87)))</f>
        <v>46</v>
      </c>
      <c r="Q75" s="39">
        <f t="shared" si="19"/>
        <v>36</v>
      </c>
      <c r="R75" s="66">
        <f t="shared" si="15"/>
        <v>38</v>
      </c>
      <c r="S75" s="9">
        <v>2.5314072735629647E-2</v>
      </c>
      <c r="T75" s="12">
        <v>451</v>
      </c>
      <c r="U75" s="13">
        <v>2.4757095021134105E-2</v>
      </c>
      <c r="V75" s="38">
        <f>IF(T75&lt;=5,"",RANK(T75,(T$9,T$11:T$12,T$14:T$87)))</f>
        <v>19</v>
      </c>
      <c r="W75" s="38">
        <f>IF(T75&lt;=5,"",RANK(U75,(U$9,U$11:U$12,U$14:U$87)))</f>
        <v>36</v>
      </c>
      <c r="X75" s="40">
        <f t="shared" si="20"/>
        <v>27.5</v>
      </c>
      <c r="Y75" s="66">
        <f t="shared" si="16"/>
        <v>23</v>
      </c>
      <c r="Z75" s="13">
        <v>2.4613106201780359E-2</v>
      </c>
      <c r="AA75" s="16">
        <v>180</v>
      </c>
      <c r="AB75" s="17">
        <v>9.8808804962397766E-3</v>
      </c>
      <c r="AC75" s="41">
        <f>IF(AA75&lt;=5,"",RANK(AA75,(AA$9,AA$11:AA$12,AA$14:AA$87)))</f>
        <v>13</v>
      </c>
      <c r="AD75" s="41">
        <f>IF(AA75&lt;=5,"",RANK(AB75,(AB$9,AB$11:AB$12,AB$14:AB$87)))</f>
        <v>7</v>
      </c>
      <c r="AE75" s="41">
        <f t="shared" si="21"/>
        <v>10</v>
      </c>
      <c r="AF75" s="69">
        <f t="shared" si="17"/>
        <v>5</v>
      </c>
      <c r="AG75" s="17">
        <v>9.3282989051165222E-3</v>
      </c>
    </row>
    <row r="76" spans="1:33">
      <c r="A76" t="s">
        <v>172</v>
      </c>
      <c r="B76" t="s">
        <v>173</v>
      </c>
      <c r="C76" s="52">
        <v>151182</v>
      </c>
      <c r="D76" s="54">
        <v>16331</v>
      </c>
      <c r="E76" s="54">
        <v>11491</v>
      </c>
      <c r="F76" s="55">
        <v>7.6007725787461469E-2</v>
      </c>
      <c r="G76" s="38">
        <f>IF(E76&lt;=5,"",RANK(E76,(E$9,E$11:E$12,E$14:E$87)))</f>
        <v>10</v>
      </c>
      <c r="H76" s="38">
        <f>IF(E76&lt;=5,"",RANK(F76,(F$9,F$11:F$12,F$14:F$87)))</f>
        <v>71</v>
      </c>
      <c r="I76" s="38">
        <f t="shared" si="18"/>
        <v>40.5</v>
      </c>
      <c r="J76" s="66">
        <f t="shared" si="14"/>
        <v>49</v>
      </c>
      <c r="K76" s="55">
        <v>7.5042437966084258E-2</v>
      </c>
      <c r="L76" s="8">
        <v>1136</v>
      </c>
      <c r="M76" s="8">
        <v>1035</v>
      </c>
      <c r="N76" s="9">
        <v>6.8460531015597098E-3</v>
      </c>
      <c r="O76" s="38">
        <f>IF(M76&lt;=5,"",RANK(M76,(M$9,M$11:M$12,M$14:M$87)))</f>
        <v>13</v>
      </c>
      <c r="P76" s="38">
        <f>IF(M76&lt;=5,"",RANK(N76,(N$9,N$11:N$12,N$14:N$87)))</f>
        <v>66</v>
      </c>
      <c r="Q76" s="39">
        <f t="shared" si="19"/>
        <v>39.5</v>
      </c>
      <c r="R76" s="66">
        <f t="shared" si="15"/>
        <v>40</v>
      </c>
      <c r="S76" s="9">
        <v>7.5030456408172524E-3</v>
      </c>
      <c r="T76" s="12">
        <v>1056</v>
      </c>
      <c r="U76" s="13">
        <v>6.9849585268087471E-3</v>
      </c>
      <c r="V76" s="38">
        <f>IF(T76&lt;=5,"",RANK(T76,(T$9,T$11:T$12,T$14:T$87)))</f>
        <v>10</v>
      </c>
      <c r="W76" s="38">
        <f>IF(T76&lt;=5,"",RANK(U76,(U$9,U$11:U$12,U$14:U$87)))</f>
        <v>70</v>
      </c>
      <c r="X76" s="40">
        <f t="shared" si="20"/>
        <v>40</v>
      </c>
      <c r="Y76" s="66">
        <f t="shared" si="16"/>
        <v>46</v>
      </c>
      <c r="Z76" s="13">
        <v>5.6429238577011612E-3</v>
      </c>
      <c r="AA76" s="16">
        <v>375</v>
      </c>
      <c r="AB76" s="17">
        <v>2.4804540223042426E-3</v>
      </c>
      <c r="AC76" s="41">
        <f>IF(AA76&lt;=5,"",RANK(AA76,(AA$9,AA$11:AA$12,AA$14:AA$87)))</f>
        <v>5</v>
      </c>
      <c r="AD76" s="41">
        <f>IF(AA76&lt;=5,"",RANK(AB76,(AB$9,AB$11:AB$12,AB$14:AB$87)))</f>
        <v>62</v>
      </c>
      <c r="AE76" s="41">
        <f t="shared" si="21"/>
        <v>33.5</v>
      </c>
      <c r="AF76" s="69">
        <f t="shared" si="17"/>
        <v>33</v>
      </c>
      <c r="AG76" s="17">
        <v>2.4692768924567429E-3</v>
      </c>
    </row>
    <row r="77" spans="1:33">
      <c r="A77" t="s">
        <v>174</v>
      </c>
      <c r="B77" t="s">
        <v>175</v>
      </c>
      <c r="C77" s="52">
        <v>97241</v>
      </c>
      <c r="D77" s="54">
        <v>9355</v>
      </c>
      <c r="E77" s="54">
        <v>7070</v>
      </c>
      <c r="F77" s="55">
        <v>7.2705957363663476E-2</v>
      </c>
      <c r="G77" s="38">
        <f>IF(E77&lt;=5,"",RANK(E77,(E$9,E$11:E$12,E$14:E$87)))</f>
        <v>13</v>
      </c>
      <c r="H77" s="38">
        <f>IF(E77&lt;=5,"",RANK(F77,(F$9,F$11:F$12,F$14:F$87)))</f>
        <v>73</v>
      </c>
      <c r="I77" s="38">
        <f t="shared" si="18"/>
        <v>43</v>
      </c>
      <c r="J77" s="66">
        <f t="shared" si="14"/>
        <v>53</v>
      </c>
      <c r="K77" s="55">
        <v>6.6538246306879212E-2</v>
      </c>
      <c r="L77" s="8">
        <v>643</v>
      </c>
      <c r="M77" s="8">
        <v>608</v>
      </c>
      <c r="N77" s="9">
        <v>6.2525066587139173E-3</v>
      </c>
      <c r="O77" s="38">
        <f>IF(M77&lt;=5,"",RANK(M77,(M$9,M$11:M$12,M$14:M$87)))</f>
        <v>20</v>
      </c>
      <c r="P77" s="38">
        <f>IF(M77&lt;=5,"",RANK(N77,(N$9,N$11:N$12,N$14:N$87)))</f>
        <v>71</v>
      </c>
      <c r="Q77" s="39">
        <f t="shared" si="19"/>
        <v>45.5</v>
      </c>
      <c r="R77" s="66">
        <f t="shared" si="15"/>
        <v>46</v>
      </c>
      <c r="S77" s="9">
        <v>6.8640431512917172E-3</v>
      </c>
      <c r="T77" s="12">
        <v>632</v>
      </c>
      <c r="U77" s="13">
        <v>6.4993161320842036E-3</v>
      </c>
      <c r="V77" s="38">
        <f>IF(T77&lt;=5,"",RANK(T77,(T$9,T$11:T$12,T$14:T$87)))</f>
        <v>15</v>
      </c>
      <c r="W77" s="38">
        <f>IF(T77&lt;=5,"",RANK(U77,(U$9,U$11:U$12,U$14:U$87)))</f>
        <v>71</v>
      </c>
      <c r="X77" s="40">
        <f t="shared" si="20"/>
        <v>43</v>
      </c>
      <c r="Y77" s="66">
        <f t="shared" si="16"/>
        <v>48</v>
      </c>
      <c r="Z77" s="13">
        <v>5.334643014687483E-3</v>
      </c>
      <c r="AA77" s="16">
        <v>114</v>
      </c>
      <c r="AB77" s="17">
        <v>1.1723449985088594E-3</v>
      </c>
      <c r="AC77" s="41">
        <f>IF(AA77&lt;=5,"",RANK(AA77,(AA$9,AA$11:AA$12,AA$14:AA$87)))</f>
        <v>20</v>
      </c>
      <c r="AD77" s="41">
        <f>IF(AA77&lt;=5,"",RANK(AB77,(AB$9,AB$11:AB$12,AB$14:AB$87)))</f>
        <v>72</v>
      </c>
      <c r="AE77" s="41">
        <f t="shared" si="21"/>
        <v>46</v>
      </c>
      <c r="AF77" s="69">
        <f t="shared" si="17"/>
        <v>50</v>
      </c>
      <c r="AG77" s="17">
        <v>1.0033128689914828E-3</v>
      </c>
    </row>
    <row r="78" spans="1:33">
      <c r="A78" t="s">
        <v>176</v>
      </c>
      <c r="B78" t="s">
        <v>177</v>
      </c>
      <c r="C78" s="52">
        <v>91264</v>
      </c>
      <c r="D78" s="54">
        <v>18880</v>
      </c>
      <c r="E78" s="54">
        <v>13884</v>
      </c>
      <c r="F78" s="55">
        <v>0.15213008415147264</v>
      </c>
      <c r="G78" s="38">
        <f>IF(E78&lt;=5,"",RANK(E78,(E$9,E$11:E$12,E$14:E$87)))</f>
        <v>7</v>
      </c>
      <c r="H78" s="38">
        <f>IF(E78&lt;=5,"",RANK(F78,(F$9,F$11:F$12,F$14:F$87)))</f>
        <v>65</v>
      </c>
      <c r="I78" s="38">
        <f t="shared" si="18"/>
        <v>36</v>
      </c>
      <c r="J78" s="66">
        <f t="shared" si="14"/>
        <v>41</v>
      </c>
      <c r="K78" s="55">
        <v>0.12965458884052669</v>
      </c>
      <c r="L78" s="8">
        <v>1812</v>
      </c>
      <c r="M78" s="8">
        <v>1640</v>
      </c>
      <c r="N78" s="9">
        <v>1.7969845722300141E-2</v>
      </c>
      <c r="O78" s="38">
        <f>IF(M78&lt;=5,"",RANK(M78,(M$9,M$11:M$12,M$14:M$87)))</f>
        <v>11</v>
      </c>
      <c r="P78" s="38">
        <f>IF(M78&lt;=5,"",RANK(N78,(N$9,N$11:N$12,N$14:N$87)))</f>
        <v>51</v>
      </c>
      <c r="Q78" s="39">
        <f t="shared" si="19"/>
        <v>31</v>
      </c>
      <c r="R78" s="66">
        <f t="shared" si="15"/>
        <v>30</v>
      </c>
      <c r="S78" s="9">
        <v>1.675218302123296E-2</v>
      </c>
      <c r="T78" s="12">
        <v>1356</v>
      </c>
      <c r="U78" s="13">
        <v>1.4857994389901824E-2</v>
      </c>
      <c r="V78" s="38">
        <f>IF(T78&lt;=5,"",RANK(T78,(T$9,T$11:T$12,T$14:T$87)))</f>
        <v>8</v>
      </c>
      <c r="W78" s="38">
        <f>IF(T78&lt;=5,"",RANK(U78,(U$9,U$11:U$12,U$14:U$87)))</f>
        <v>59</v>
      </c>
      <c r="X78" s="40">
        <f t="shared" si="20"/>
        <v>33.5</v>
      </c>
      <c r="Y78" s="66">
        <f t="shared" si="16"/>
        <v>34</v>
      </c>
      <c r="Z78" s="13">
        <v>1.2220447890642566E-2</v>
      </c>
      <c r="AA78" s="16">
        <v>265</v>
      </c>
      <c r="AB78" s="17">
        <v>2.9036640953716691E-3</v>
      </c>
      <c r="AC78" s="41">
        <f>IF(AA78&lt;=5,"",RANK(AA78,(AA$9,AA$11:AA$12,AA$14:AA$87)))</f>
        <v>8</v>
      </c>
      <c r="AD78" s="41">
        <f>IF(AA78&lt;=5,"",RANK(AB78,(AB$9,AB$11:AB$12,AB$14:AB$87)))</f>
        <v>57</v>
      </c>
      <c r="AE78" s="41">
        <f t="shared" si="21"/>
        <v>32.5</v>
      </c>
      <c r="AF78" s="69">
        <f t="shared" si="17"/>
        <v>31</v>
      </c>
      <c r="AG78" s="17">
        <v>2.3845068047179891E-3</v>
      </c>
    </row>
    <row r="79" spans="1:33">
      <c r="A79" t="s">
        <v>178</v>
      </c>
      <c r="B79" t="s">
        <v>179</v>
      </c>
      <c r="C79" s="52">
        <v>54705</v>
      </c>
      <c r="D79" s="54">
        <v>23354</v>
      </c>
      <c r="E79" s="54">
        <v>16033</v>
      </c>
      <c r="F79" s="55">
        <v>0.2930810712000731</v>
      </c>
      <c r="G79" s="38">
        <f>IF(E79&lt;=5,"",RANK(E79,(E$9,E$11:E$12,E$14:E$87)))</f>
        <v>6</v>
      </c>
      <c r="H79" s="38">
        <f>IF(E79&lt;=5,"",RANK(F79,(F$9,F$11:F$12,F$14:F$87)))</f>
        <v>16</v>
      </c>
      <c r="I79" s="38">
        <f t="shared" si="18"/>
        <v>11</v>
      </c>
      <c r="J79" s="66">
        <f t="shared" si="14"/>
        <v>4</v>
      </c>
      <c r="K79" s="55">
        <v>0.26956104839397355</v>
      </c>
      <c r="L79" s="8">
        <v>3149</v>
      </c>
      <c r="M79" s="8">
        <v>2773</v>
      </c>
      <c r="N79" s="9">
        <v>5.0690064893519786E-2</v>
      </c>
      <c r="O79" s="38">
        <f>IF(M79&lt;=5,"",RANK(M79,(M$9,M$11:M$12,M$14:M$87)))</f>
        <v>6</v>
      </c>
      <c r="P79" s="38">
        <f>IF(M79&lt;=5,"",RANK(N79,(N$9,N$11:N$12,N$14:N$87)))</f>
        <v>14</v>
      </c>
      <c r="Q79" s="39">
        <f t="shared" si="19"/>
        <v>10</v>
      </c>
      <c r="R79" s="66">
        <f t="shared" si="15"/>
        <v>6</v>
      </c>
      <c r="S79" s="9">
        <v>4.5211596905347054E-2</v>
      </c>
      <c r="T79" s="12">
        <v>1885</v>
      </c>
      <c r="U79" s="13">
        <v>3.4457545014166896E-2</v>
      </c>
      <c r="V79" s="38">
        <f>IF(T79&lt;=5,"",RANK(T79,(T$9,T$11:T$12,T$14:T$87)))</f>
        <v>5</v>
      </c>
      <c r="W79" s="38">
        <f>IF(T79&lt;=5,"",RANK(U79,(U$9,U$11:U$12,U$14:U$87)))</f>
        <v>10</v>
      </c>
      <c r="X79" s="40">
        <f t="shared" si="20"/>
        <v>7.5</v>
      </c>
      <c r="Y79" s="66">
        <f t="shared" si="16"/>
        <v>3</v>
      </c>
      <c r="Z79" s="13">
        <v>2.9533306093353993E-2</v>
      </c>
      <c r="AA79" s="16">
        <v>507</v>
      </c>
      <c r="AB79" s="17">
        <v>9.2678914176035094E-3</v>
      </c>
      <c r="AC79" s="41">
        <f>IF(AA79&lt;=5,"",RANK(AA79,(AA$9,AA$11:AA$12,AA$14:AA$87)))</f>
        <v>2</v>
      </c>
      <c r="AD79" s="41">
        <f>IF(AA79&lt;=5,"",RANK(AB79,(AB$9,AB$11:AB$12,AB$14:AB$87)))</f>
        <v>11</v>
      </c>
      <c r="AE79" s="41">
        <f t="shared" si="21"/>
        <v>6.5</v>
      </c>
      <c r="AF79" s="69">
        <f t="shared" si="17"/>
        <v>2</v>
      </c>
      <c r="AG79" s="17">
        <v>8.0334756740574748E-3</v>
      </c>
    </row>
    <row r="80" spans="1:33">
      <c r="A80" t="s">
        <v>180</v>
      </c>
      <c r="B80" t="s">
        <v>181</v>
      </c>
      <c r="C80" s="52">
        <v>81733</v>
      </c>
      <c r="D80" s="54">
        <v>26440</v>
      </c>
      <c r="E80" s="54">
        <v>17361</v>
      </c>
      <c r="F80" s="55">
        <v>0.21241114360172758</v>
      </c>
      <c r="G80" s="38">
        <f>IF(E80&lt;=5,"",RANK(E80,(E$9,E$11:E$12,E$14:E$87)))</f>
        <v>5</v>
      </c>
      <c r="H80" s="38">
        <f>IF(E80&lt;=5,"",RANK(F80,(F$9,F$11:F$12,F$14:F$87)))</f>
        <v>47</v>
      </c>
      <c r="I80" s="38">
        <f t="shared" si="18"/>
        <v>26</v>
      </c>
      <c r="J80" s="66">
        <f t="shared" si="14"/>
        <v>17</v>
      </c>
      <c r="K80" s="55">
        <v>0.25821177774606396</v>
      </c>
      <c r="L80" s="8">
        <v>2988</v>
      </c>
      <c r="M80" s="8">
        <v>2650</v>
      </c>
      <c r="N80" s="9">
        <v>3.2422644464292272E-2</v>
      </c>
      <c r="O80" s="38">
        <f>IF(M80&lt;=5,"",RANK(M80,(M$9,M$11:M$12,M$14:M$87)))</f>
        <v>7</v>
      </c>
      <c r="P80" s="38">
        <f>IF(M80&lt;=5,"",RANK(N80,(N$9,N$11:N$12,N$14:N$87)))</f>
        <v>38</v>
      </c>
      <c r="Q80" s="39">
        <f t="shared" si="19"/>
        <v>22.5</v>
      </c>
      <c r="R80" s="66">
        <f t="shared" si="15"/>
        <v>22</v>
      </c>
      <c r="S80" s="9">
        <v>4.1423537021396971E-2</v>
      </c>
      <c r="T80" s="12">
        <v>1965</v>
      </c>
      <c r="U80" s="13">
        <v>2.4041696744277096E-2</v>
      </c>
      <c r="V80" s="38">
        <f>IF(T80&lt;=5,"",RANK(T80,(T$9,T$11:T$12,T$14:T$87)))</f>
        <v>4</v>
      </c>
      <c r="W80" s="38">
        <f>IF(T80&lt;=5,"",RANK(U80,(U$9,U$11:U$12,U$14:U$87)))</f>
        <v>37</v>
      </c>
      <c r="X80" s="40">
        <f t="shared" si="20"/>
        <v>20.5</v>
      </c>
      <c r="Y80" s="66">
        <f t="shared" si="16"/>
        <v>13</v>
      </c>
      <c r="Z80" s="13">
        <v>2.261011062261609E-2</v>
      </c>
      <c r="AA80" s="16">
        <v>778</v>
      </c>
      <c r="AB80" s="17">
        <v>9.5187990163092019E-3</v>
      </c>
      <c r="AC80" s="41">
        <f>IF(AA80&lt;=5,"",RANK(AA80,(AA$9,AA$11:AA$12,AA$14:AA$87)))</f>
        <v>1</v>
      </c>
      <c r="AD80" s="41">
        <f>IF(AA80&lt;=5,"",RANK(AB80,(AB$9,AB$11:AB$12,AB$14:AB$87)))</f>
        <v>10</v>
      </c>
      <c r="AE80" s="41">
        <f t="shared" si="21"/>
        <v>5.5</v>
      </c>
      <c r="AF80" s="69">
        <f t="shared" si="17"/>
        <v>1</v>
      </c>
      <c r="AG80" s="17">
        <v>1.4010651523473272E-2</v>
      </c>
    </row>
    <row r="81" spans="1:33">
      <c r="A81" t="s">
        <v>182</v>
      </c>
      <c r="B81" t="s">
        <v>183</v>
      </c>
      <c r="C81" s="52">
        <v>6020</v>
      </c>
      <c r="D81" s="54">
        <v>440</v>
      </c>
      <c r="E81" s="54">
        <v>359</v>
      </c>
      <c r="F81" s="55">
        <v>5.9634551495016612E-2</v>
      </c>
      <c r="G81" s="38">
        <f>IF(E81&lt;=5,"",RANK(E81,(E$9,E$11:E$12,E$14:E$87)))</f>
        <v>63</v>
      </c>
      <c r="H81" s="38">
        <f>IF(E81&lt;=5,"",RANK(F81,(F$9,F$11:F$12,F$14:F$87)))</f>
        <v>75</v>
      </c>
      <c r="I81" s="38">
        <f t="shared" si="18"/>
        <v>69</v>
      </c>
      <c r="J81" s="66">
        <f t="shared" si="14"/>
        <v>71</v>
      </c>
      <c r="K81" s="55">
        <v>6.7702962723299856E-2</v>
      </c>
      <c r="L81" s="8">
        <v>43</v>
      </c>
      <c r="M81" s="8">
        <v>41</v>
      </c>
      <c r="N81" s="9">
        <v>6.8106312292358804E-3</v>
      </c>
      <c r="O81" s="38">
        <f>IF(M81&lt;=5,"",RANK(M81,(M$9,M$11:M$12,M$14:M$87)))</f>
        <v>58</v>
      </c>
      <c r="P81" s="38">
        <f>IF(M81&lt;=5,"",RANK(N81,(N$9,N$11:N$12,N$14:N$87)))</f>
        <v>67</v>
      </c>
      <c r="Q81" s="39">
        <f t="shared" si="19"/>
        <v>62.5</v>
      </c>
      <c r="R81" s="66">
        <f t="shared" si="15"/>
        <v>64</v>
      </c>
      <c r="S81" s="9">
        <v>7.7651025757127174E-3</v>
      </c>
      <c r="T81" s="12">
        <v>33</v>
      </c>
      <c r="U81" s="13">
        <v>5.4817275747508307E-3</v>
      </c>
      <c r="V81" s="38">
        <f>IF(T81&lt;=5,"",RANK(T81,(T$9,T$11:T$12,T$14:T$87)))</f>
        <v>62</v>
      </c>
      <c r="W81" s="38">
        <f>IF(T81&lt;=5,"",RANK(U81,(U$9,U$11:U$12,U$14:U$87)))</f>
        <v>73</v>
      </c>
      <c r="X81" s="40">
        <f t="shared" si="20"/>
        <v>67.5</v>
      </c>
      <c r="Y81" s="66">
        <f t="shared" si="16"/>
        <v>71</v>
      </c>
      <c r="Z81" s="13">
        <v>6.8741951281820922E-3</v>
      </c>
      <c r="AA81" s="50">
        <v>4</v>
      </c>
      <c r="AB81" s="51">
        <v>6.6445182724252495E-4</v>
      </c>
      <c r="AC81" s="41" t="str">
        <f>IF(AA81&lt;=5,"",RANK(AA81,(AA$9,AA$11:AA$12,AA$14:AA$87)))</f>
        <v/>
      </c>
      <c r="AD81" s="41" t="str">
        <f>IF(AA81&lt;=5,"",RANK(AB81,(AB$9,AB$11:AB$12,AB$14:AB$87)))</f>
        <v/>
      </c>
      <c r="AE81" s="41" t="str">
        <f t="shared" si="21"/>
        <v/>
      </c>
      <c r="AF81" s="69" t="str">
        <f t="shared" si="17"/>
        <v/>
      </c>
      <c r="AG81" s="51">
        <v>5.8523021304848375E-4</v>
      </c>
    </row>
    <row r="82" spans="1:33">
      <c r="A82" t="s">
        <v>184</v>
      </c>
      <c r="B82" t="s">
        <v>185</v>
      </c>
      <c r="C82" s="52">
        <v>1560</v>
      </c>
      <c r="D82" s="54">
        <v>265</v>
      </c>
      <c r="E82" s="54">
        <v>182</v>
      </c>
      <c r="F82" s="55">
        <v>0.11666666666666667</v>
      </c>
      <c r="G82" s="38">
        <f>IF(E82&lt;=5,"",RANK(E82,(E$9,E$11:E$12,E$14:E$87)))</f>
        <v>71</v>
      </c>
      <c r="H82" s="38">
        <f>IF(E82&lt;=5,"",RANK(F82,(F$9,F$11:F$12,F$14:F$87)))</f>
        <v>68</v>
      </c>
      <c r="I82" s="38">
        <f t="shared" si="18"/>
        <v>69.5</v>
      </c>
      <c r="J82" s="66">
        <f t="shared" si="14"/>
        <v>73</v>
      </c>
      <c r="K82" s="55">
        <v>0.12164608578621219</v>
      </c>
      <c r="L82" s="8">
        <v>26</v>
      </c>
      <c r="M82" s="8">
        <v>21</v>
      </c>
      <c r="N82" s="9">
        <v>1.3461538461538462E-2</v>
      </c>
      <c r="O82" s="38">
        <f>IF(M82&lt;=5,"",RANK(M82,(M$9,M$11:M$12,M$14:M$87)))</f>
        <v>68</v>
      </c>
      <c r="P82" s="38">
        <f>IF(M82&lt;=5,"",RANK(N82,(N$9,N$11:N$12,N$14:N$87)))</f>
        <v>57</v>
      </c>
      <c r="Q82" s="39">
        <f t="shared" si="19"/>
        <v>62.5</v>
      </c>
      <c r="R82" s="66">
        <f t="shared" si="15"/>
        <v>64</v>
      </c>
      <c r="S82" s="9">
        <v>1.4605798725588953E-2</v>
      </c>
      <c r="T82" s="12">
        <v>14</v>
      </c>
      <c r="U82" s="13">
        <v>8.9743589743589737E-3</v>
      </c>
      <c r="V82" s="38">
        <f>IF(T82&lt;=5,"",RANK(T82,(T$9,T$11:T$12,T$14:T$87)))</f>
        <v>73</v>
      </c>
      <c r="W82" s="38">
        <f>IF(T82&lt;=5,"",RANK(U82,(U$9,U$11:U$12,U$14:U$87)))</f>
        <v>69</v>
      </c>
      <c r="X82" s="40">
        <f t="shared" si="20"/>
        <v>71</v>
      </c>
      <c r="Y82" s="66">
        <f t="shared" si="16"/>
        <v>74</v>
      </c>
      <c r="Z82" s="13">
        <v>1.1628323242526661E-2</v>
      </c>
      <c r="AA82" s="16">
        <v>6</v>
      </c>
      <c r="AB82" s="17">
        <v>3.8461538461538464E-3</v>
      </c>
      <c r="AC82" s="41">
        <f>IF(AA82&lt;=5,"",RANK(AA82,(AA$9,AA$11:AA$12,AA$14:AA$87)))</f>
        <v>62</v>
      </c>
      <c r="AD82" s="41">
        <f>IF(AA82&lt;=5,"",RANK(AB82,(AB$9,AB$11:AB$12,AB$14:AB$87)))</f>
        <v>47</v>
      </c>
      <c r="AE82" s="41">
        <f t="shared" si="21"/>
        <v>54.5</v>
      </c>
      <c r="AF82" s="69">
        <f t="shared" si="17"/>
        <v>58</v>
      </c>
      <c r="AG82" s="17">
        <v>3.3016495365995472E-3</v>
      </c>
    </row>
    <row r="83" spans="1:33">
      <c r="A83" t="s">
        <v>186</v>
      </c>
      <c r="B83" t="s">
        <v>187</v>
      </c>
      <c r="C83" s="52">
        <v>896</v>
      </c>
      <c r="D83" s="54">
        <v>320</v>
      </c>
      <c r="E83" s="54">
        <v>251</v>
      </c>
      <c r="F83" s="55">
        <v>0.28013392857142855</v>
      </c>
      <c r="G83" s="38">
        <f>IF(E83&lt;=5,"",RANK(E83,(E$9,E$11:E$12,E$14:E$87)))</f>
        <v>68</v>
      </c>
      <c r="H83" s="38">
        <f>IF(E83&lt;=5,"",RANK(F83,(F$9,F$11:F$12,F$14:F$87)))</f>
        <v>25</v>
      </c>
      <c r="I83" s="38">
        <f t="shared" si="18"/>
        <v>46.5</v>
      </c>
      <c r="J83" s="66">
        <f t="shared" si="14"/>
        <v>56</v>
      </c>
      <c r="K83" s="55">
        <v>0.28967817954751818</v>
      </c>
      <c r="L83" s="8">
        <v>22</v>
      </c>
      <c r="M83" s="8">
        <v>19</v>
      </c>
      <c r="N83" s="9">
        <v>2.1205357142857144E-2</v>
      </c>
      <c r="O83" s="38">
        <f>IF(M83&lt;=5,"",RANK(M83,(M$9,M$11:M$12,M$14:M$87)))</f>
        <v>70</v>
      </c>
      <c r="P83" s="38">
        <f>IF(M83&lt;=5,"",RANK(N83,(N$9,N$11:N$12,N$14:N$87)))</f>
        <v>48</v>
      </c>
      <c r="Q83" s="39">
        <f t="shared" si="19"/>
        <v>59</v>
      </c>
      <c r="R83" s="66">
        <f t="shared" si="15"/>
        <v>60</v>
      </c>
      <c r="S83" s="9">
        <v>2.2178978063218599E-2</v>
      </c>
      <c r="T83" s="12">
        <v>36</v>
      </c>
      <c r="U83" s="13">
        <v>4.0178571428571432E-2</v>
      </c>
      <c r="V83" s="38">
        <f>IF(T83&lt;=5,"",RANK(T83,(T$9,T$11:T$12,T$14:T$87)))</f>
        <v>61</v>
      </c>
      <c r="W83" s="38">
        <f>IF(T83&lt;=5,"",RANK(U83,(U$9,U$11:U$12,U$14:U$87)))</f>
        <v>4</v>
      </c>
      <c r="X83" s="40">
        <f t="shared" si="20"/>
        <v>32.5</v>
      </c>
      <c r="Y83" s="66">
        <f t="shared" si="16"/>
        <v>32</v>
      </c>
      <c r="Z83" s="13">
        <v>4.9054249992236308E-2</v>
      </c>
      <c r="AA83" s="50">
        <v>3</v>
      </c>
      <c r="AB83" s="51">
        <v>3.3482142857142855E-3</v>
      </c>
      <c r="AC83" s="41" t="str">
        <f>IF(AA83&lt;=5,"",RANK(AA83,(AA$9,AA$11:AA$12,AA$14:AA$87)))</f>
        <v/>
      </c>
      <c r="AD83" s="41" t="str">
        <f>IF(AA83&lt;=5,"",RANK(AB83,(AB$9,AB$11:AB$12,AB$14:AB$87)))</f>
        <v/>
      </c>
      <c r="AE83" s="41" t="str">
        <f t="shared" si="21"/>
        <v/>
      </c>
      <c r="AF83" s="69" t="str">
        <f t="shared" si="17"/>
        <v/>
      </c>
      <c r="AG83" s="51">
        <v>3.2436486298113047E-3</v>
      </c>
    </row>
    <row r="84" spans="1:33">
      <c r="A84" t="s">
        <v>188</v>
      </c>
      <c r="B84" t="s">
        <v>189</v>
      </c>
      <c r="C84" s="52">
        <v>12079</v>
      </c>
      <c r="D84" s="54">
        <v>2611</v>
      </c>
      <c r="E84" s="54">
        <v>2043</v>
      </c>
      <c r="F84" s="55">
        <v>0.16913651792366918</v>
      </c>
      <c r="G84" s="38">
        <f>IF(E84&lt;=5,"",RANK(E84,(E$9,E$11:E$12,E$14:E$87)))</f>
        <v>36</v>
      </c>
      <c r="H84" s="38">
        <f>IF(E84&lt;=5,"",RANK(F84,(F$9,F$11:F$12,F$14:F$87)))</f>
        <v>64</v>
      </c>
      <c r="I84" s="38">
        <f t="shared" si="18"/>
        <v>50</v>
      </c>
      <c r="J84" s="66">
        <f t="shared" si="14"/>
        <v>61</v>
      </c>
      <c r="K84" s="55">
        <v>0.18952409440370682</v>
      </c>
      <c r="L84" s="8">
        <v>604</v>
      </c>
      <c r="M84" s="8">
        <v>512</v>
      </c>
      <c r="N84" s="9">
        <v>4.2387614868780531E-2</v>
      </c>
      <c r="O84" s="38">
        <f>IF(M84&lt;=5,"",RANK(M84,(M$9,M$11:M$12,M$14:M$87)))</f>
        <v>22</v>
      </c>
      <c r="P84" s="38">
        <f>IF(M84&lt;=5,"",RANK(N84,(N$9,N$11:N$12,N$14:N$87)))</f>
        <v>24</v>
      </c>
      <c r="Q84" s="39">
        <f t="shared" si="19"/>
        <v>23</v>
      </c>
      <c r="R84" s="66">
        <f t="shared" si="15"/>
        <v>23</v>
      </c>
      <c r="S84" s="9">
        <v>3.6614620030008628E-2</v>
      </c>
      <c r="T84" s="12">
        <v>155</v>
      </c>
      <c r="U84" s="13">
        <v>1.283218809504098E-2</v>
      </c>
      <c r="V84" s="38">
        <f>IF(T84&lt;=5,"",RANK(T84,(T$9,T$11:T$12,T$14:T$87)))</f>
        <v>45</v>
      </c>
      <c r="W84" s="38">
        <f>IF(T84&lt;=5,"",RANK(U84,(U$9,U$11:U$12,U$14:U$87)))</f>
        <v>63</v>
      </c>
      <c r="X84" s="40">
        <f t="shared" si="20"/>
        <v>54</v>
      </c>
      <c r="Y84" s="66">
        <f t="shared" si="16"/>
        <v>61</v>
      </c>
      <c r="Z84" s="13">
        <v>1.8273918927274105E-2</v>
      </c>
      <c r="AA84" s="16">
        <v>58</v>
      </c>
      <c r="AB84" s="17">
        <v>4.8017219968540439E-3</v>
      </c>
      <c r="AC84" s="41">
        <f>IF(AA84&lt;=5,"",RANK(AA84,(AA$9,AA$11:AA$12,AA$14:AA$87)))</f>
        <v>29</v>
      </c>
      <c r="AD84" s="41">
        <f>IF(AA84&lt;=5,"",RANK(AB84,(AB$9,AB$11:AB$12,AB$14:AB$87)))</f>
        <v>35</v>
      </c>
      <c r="AE84" s="41">
        <f t="shared" si="21"/>
        <v>32</v>
      </c>
      <c r="AF84" s="69">
        <f t="shared" si="17"/>
        <v>28</v>
      </c>
      <c r="AG84" s="17">
        <v>5.6316064383888876E-3</v>
      </c>
    </row>
    <row r="85" spans="1:33">
      <c r="A85" t="s">
        <v>190</v>
      </c>
      <c r="B85" t="s">
        <v>191</v>
      </c>
      <c r="C85" s="52">
        <v>16102</v>
      </c>
      <c r="D85" s="54">
        <v>4292</v>
      </c>
      <c r="E85" s="54">
        <v>3190</v>
      </c>
      <c r="F85" s="55">
        <v>0.1981120357719538</v>
      </c>
      <c r="G85" s="38">
        <f>IF(E85&lt;=5,"",RANK(E85,(E$9,E$11:E$12,E$14:E$87)))</f>
        <v>26</v>
      </c>
      <c r="H85" s="38">
        <f>IF(E85&lt;=5,"",RANK(F85,(F$9,F$11:F$12,F$14:F$87)))</f>
        <v>53</v>
      </c>
      <c r="I85" s="38">
        <f t="shared" si="18"/>
        <v>39.5</v>
      </c>
      <c r="J85" s="66">
        <f t="shared" si="14"/>
        <v>46</v>
      </c>
      <c r="K85" s="55">
        <v>0.18257596599045264</v>
      </c>
      <c r="L85" s="8">
        <v>301</v>
      </c>
      <c r="M85" s="8">
        <v>279</v>
      </c>
      <c r="N85" s="9">
        <v>1.7327040119239846E-2</v>
      </c>
      <c r="O85" s="38">
        <f>IF(M85&lt;=5,"",RANK(M85,(M$9,M$11:M$12,M$14:M$87)))</f>
        <v>32</v>
      </c>
      <c r="P85" s="38">
        <f>IF(M85&lt;=5,"",RANK(N85,(N$9,N$11:N$12,N$14:N$87)))</f>
        <v>53</v>
      </c>
      <c r="Q85" s="39">
        <f t="shared" si="19"/>
        <v>42.5</v>
      </c>
      <c r="R85" s="66">
        <f t="shared" si="15"/>
        <v>44</v>
      </c>
      <c r="S85" s="9">
        <v>1.8578744288437622E-2</v>
      </c>
      <c r="T85" s="12">
        <v>266</v>
      </c>
      <c r="U85" s="13">
        <v>1.6519686995404296E-2</v>
      </c>
      <c r="V85" s="38">
        <f>IF(T85&lt;=5,"",RANK(T85,(T$9,T$11:T$12,T$14:T$87)))</f>
        <v>26</v>
      </c>
      <c r="W85" s="38">
        <f>IF(T85&lt;=5,"",RANK(U85,(U$9,U$11:U$12,U$14:U$87)))</f>
        <v>55</v>
      </c>
      <c r="X85" s="40">
        <f t="shared" si="20"/>
        <v>40.5</v>
      </c>
      <c r="Y85" s="66">
        <f t="shared" si="16"/>
        <v>47</v>
      </c>
      <c r="Z85" s="13">
        <v>1.4245193921007843E-2</v>
      </c>
      <c r="AA85" s="16">
        <v>90</v>
      </c>
      <c r="AB85" s="17">
        <v>5.58936778039995E-3</v>
      </c>
      <c r="AC85" s="41">
        <f>IF(AA85&lt;=5,"",RANK(AA85,(AA$9,AA$11:AA$12,AA$14:AA$87)))</f>
        <v>25</v>
      </c>
      <c r="AD85" s="41">
        <f>IF(AA85&lt;=5,"",RANK(AB85,(AB$9,AB$11:AB$12,AB$14:AB$87)))</f>
        <v>28</v>
      </c>
      <c r="AE85" s="41">
        <f t="shared" si="21"/>
        <v>26.5</v>
      </c>
      <c r="AF85" s="69">
        <f t="shared" si="17"/>
        <v>22</v>
      </c>
      <c r="AG85" s="17">
        <v>5.0883779387968535E-3</v>
      </c>
    </row>
    <row r="86" spans="1:33">
      <c r="A86" t="s">
        <v>192</v>
      </c>
      <c r="B86" t="s">
        <v>193</v>
      </c>
      <c r="C86" s="52">
        <v>2077</v>
      </c>
      <c r="D86" s="54">
        <v>616</v>
      </c>
      <c r="E86" s="54">
        <v>458</v>
      </c>
      <c r="F86" s="55">
        <v>0.22051035146846412</v>
      </c>
      <c r="G86" s="38">
        <f>IF(E86&lt;=5,"",RANK(E86,(E$9,E$11:E$12,E$14:E$87)))</f>
        <v>59</v>
      </c>
      <c r="H86" s="38">
        <f>IF(E86&lt;=5,"",RANK(F86,(F$9,F$11:F$12,F$14:F$87)))</f>
        <v>45</v>
      </c>
      <c r="I86" s="38">
        <f t="shared" si="18"/>
        <v>52</v>
      </c>
      <c r="J86" s="66">
        <f t="shared" si="14"/>
        <v>62</v>
      </c>
      <c r="K86" s="55">
        <v>0.22328636135292659</v>
      </c>
      <c r="L86" s="8">
        <v>77</v>
      </c>
      <c r="M86" s="8">
        <v>64</v>
      </c>
      <c r="N86" s="9">
        <v>3.0813673567645642E-2</v>
      </c>
      <c r="O86" s="38">
        <f>IF(M86&lt;=5,"",RANK(M86,(M$9,M$11:M$12,M$14:M$87)))</f>
        <v>53</v>
      </c>
      <c r="P86" s="38">
        <f>IF(M86&lt;=5,"",RANK(N86,(N$9,N$11:N$12,N$14:N$87)))</f>
        <v>40</v>
      </c>
      <c r="Q86" s="39">
        <f t="shared" si="19"/>
        <v>46.5</v>
      </c>
      <c r="R86" s="66">
        <f t="shared" si="15"/>
        <v>50</v>
      </c>
      <c r="S86" s="9">
        <v>2.69228809280125E-2</v>
      </c>
      <c r="T86" s="12">
        <v>37</v>
      </c>
      <c r="U86" s="13">
        <v>1.7814155031295138E-2</v>
      </c>
      <c r="V86" s="38">
        <f>IF(T86&lt;=5,"",RANK(T86,(T$9,T$11:T$12,T$14:T$87)))</f>
        <v>60</v>
      </c>
      <c r="W86" s="38">
        <f>IF(T86&lt;=5,"",RANK(U86,(U$9,U$11:U$12,U$14:U$87)))</f>
        <v>53</v>
      </c>
      <c r="X86" s="40">
        <f t="shared" si="20"/>
        <v>56.5</v>
      </c>
      <c r="Y86" s="66">
        <f t="shared" si="16"/>
        <v>62</v>
      </c>
      <c r="Z86" s="13">
        <v>2.1517052514287923E-2</v>
      </c>
      <c r="AA86" s="16">
        <v>9</v>
      </c>
      <c r="AB86" s="17">
        <v>4.3331728454501688E-3</v>
      </c>
      <c r="AC86" s="41">
        <f>IF(AA86&lt;=5,"",RANK(AA86,(AA$9,AA$11:AA$12,AA$14:AA$87)))</f>
        <v>59</v>
      </c>
      <c r="AD86" s="41">
        <f>IF(AA86&lt;=5,"",RANK(AB86,(AB$9,AB$11:AB$12,AB$14:AB$87)))</f>
        <v>40</v>
      </c>
      <c r="AE86" s="41">
        <f t="shared" si="21"/>
        <v>49.5</v>
      </c>
      <c r="AF86" s="69">
        <f t="shared" si="17"/>
        <v>52</v>
      </c>
      <c r="AG86" s="17">
        <v>5.0348826390088849E-3</v>
      </c>
    </row>
    <row r="87" spans="1:33">
      <c r="A87" t="s">
        <v>194</v>
      </c>
      <c r="B87" t="s">
        <v>195</v>
      </c>
      <c r="C87" s="52">
        <v>13580</v>
      </c>
      <c r="D87" s="54">
        <v>4838</v>
      </c>
      <c r="E87" s="54">
        <v>3676</v>
      </c>
      <c r="F87" s="55">
        <v>0.27069219440353459</v>
      </c>
      <c r="G87" s="38">
        <f>IF(E87&lt;=5,"",RANK(E87,(E$9,E$11:E$12,E$14:E$87)))</f>
        <v>25</v>
      </c>
      <c r="H87" s="38">
        <f>IF(E87&lt;=5,"",RANK(F87,(F$9,F$11:F$12,F$14:F$87)))</f>
        <v>30</v>
      </c>
      <c r="I87" s="38">
        <f t="shared" si="18"/>
        <v>27.5</v>
      </c>
      <c r="J87" s="66">
        <f t="shared" si="14"/>
        <v>18</v>
      </c>
      <c r="K87" s="55">
        <v>0.26642162673609093</v>
      </c>
      <c r="L87" s="8">
        <v>566</v>
      </c>
      <c r="M87" s="8">
        <v>518</v>
      </c>
      <c r="N87" s="9">
        <v>3.814432989690722E-2</v>
      </c>
      <c r="O87" s="38">
        <f>IF(M87&lt;=5,"",RANK(M87,(M$9,M$11:M$12,M$14:M$87)))</f>
        <v>21</v>
      </c>
      <c r="P87" s="38">
        <f>IF(M87&lt;=5,"",RANK(N87,(N$9,N$11:N$12,N$14:N$87)))</f>
        <v>32</v>
      </c>
      <c r="Q87" s="39">
        <f t="shared" si="19"/>
        <v>26.5</v>
      </c>
      <c r="R87" s="66">
        <f t="shared" si="15"/>
        <v>28</v>
      </c>
      <c r="S87" s="9">
        <v>4.9159902231969956E-2</v>
      </c>
      <c r="T87" s="12">
        <v>359</v>
      </c>
      <c r="U87" s="13">
        <v>2.6435935198821797E-2</v>
      </c>
      <c r="V87" s="38">
        <f>IF(T87&lt;=5,"",RANK(T87,(T$9,T$11:T$12,T$14:T$87)))</f>
        <v>23</v>
      </c>
      <c r="W87" s="38">
        <f>IF(T87&lt;=5,"",RANK(U87,(U$9,U$11:U$12,U$14:U$87)))</f>
        <v>35</v>
      </c>
      <c r="X87" s="40">
        <f t="shared" si="20"/>
        <v>29</v>
      </c>
      <c r="Y87" s="66">
        <f t="shared" si="16"/>
        <v>24</v>
      </c>
      <c r="Z87" s="13">
        <v>3.3430867022172718E-2</v>
      </c>
      <c r="AA87" s="16">
        <v>53</v>
      </c>
      <c r="AB87" s="17">
        <v>3.9027982326951399E-3</v>
      </c>
      <c r="AC87" s="41">
        <f>IF(AA87&lt;=5,"",RANK(AA87,(AA$9,AA$11:AA$12,AA$14:AA$87)))</f>
        <v>33</v>
      </c>
      <c r="AD87" s="41">
        <f>IF(AA87&lt;=5,"",RANK(AB87,(AB$9,AB$11:AB$12,AB$14:AB$87)))</f>
        <v>46</v>
      </c>
      <c r="AE87" s="41">
        <f t="shared" si="21"/>
        <v>39.5</v>
      </c>
      <c r="AF87" s="69">
        <f t="shared" si="17"/>
        <v>44</v>
      </c>
      <c r="AG87" s="17">
        <v>2.929324773208882E-3</v>
      </c>
    </row>
    <row r="88" spans="1:33">
      <c r="Q88" s="39"/>
      <c r="X88" s="40"/>
      <c r="AC88" s="41"/>
      <c r="AD88" s="41"/>
      <c r="AE88" s="41"/>
      <c r="AF88" s="69"/>
    </row>
    <row r="89" spans="1:33">
      <c r="X89" s="40"/>
      <c r="AC89" s="41"/>
      <c r="AD89" s="41"/>
      <c r="AE89" s="41"/>
      <c r="AF89" s="69"/>
    </row>
    <row r="90" spans="1:33">
      <c r="A90" s="84" t="s">
        <v>2871</v>
      </c>
      <c r="B90">
        <f>(I9*$C9+I11*$C11+I12*$C12+I14*$C14+I15*$C15+I16*$C16+I17*$C17+I18*$C18+I19*$C19+I20*$C20+I21*$C21+I22*$C22+I23*$C23+I24*$C24+I25*$C25+I26*$C26+I27*$C27+I28*$C28+I29*$C29+I30*$C30+I31*$C31+I32*$C32+I33*$C33+I34*$C34+I35*$C35+I36*$C36+I37*$C37+I38*$C38+I39*$C39+I40*$C40+I41*$C41+I42*$C42+I43*$C43+I44*$C44+I45*$C45+I46*$C46+I47*$C47+I48*$C48+I49*$C49+I50*$C50+I51*$C51+I52*$C52+I53*$C53+I54*$C54+I55*$C55+I56*$C56+I57*$C57+I58*$C58+I59*$C59+I60*$C60+I61*$C61+I62*$C62+I63*$C63+I64*$C64+I65*$C65+I66*$C66+I67*$C67+I68*$C68+I69*$C69+I70*$C70+I71*$C71+I72*$C72+I73*$C73+I74*$C74+I75*$C75+I76*$C76+I77*$C77+I78*$C78+I79*$C79+I80*$C80+I81*$C81+I82*$C82+I83*$C83+I84*$C84+I85*$C85+I86*$C86+I87*$C87)/SUM($C$9,$C$11,$C$12,$C$14:$C$87)</f>
        <v>30.251574412957989</v>
      </c>
    </row>
    <row r="91" spans="1:33">
      <c r="A91" s="84" t="s">
        <v>2872</v>
      </c>
      <c r="B91">
        <f>(Q9*$C9+Q11*$C11+Q12*$C12+Q14*$C14+Q15*$C15+Q16*$C16+Q17*$C17+Q18*$C18+Q19*$C19+Q20*$C20+Q21*$C21+Q22*$C22+Q23*$C23+Q24*$C24+Q25*$C25+Q26*$C26+Q27*$C27+Q28*$C28+Q29*$C29+Q30*$C30+Q31*$C31+Q32*$C32+Q33*$C33+Q34*$C34+Q35*$C35+Q36*$C36+Q37*$C37+Q38*$C38+Q39*$C39+Q40*$C40+Q41*$C41+Q42*$C42+Q43*$C43+Q44*$C44+Q45*$C45+Q46*$C46+Q47*$C47+Q48*$C48+Q49*$C49+Q50*$C50+Q51*$C51+Q52*$C52+Q53*$C53+Q54*$C54+Q56*$C56+Q57*$C57+Q58*$C58+Q59*$C59+Q60*$C60+Q61*$C61+Q62*$C62+Q63*$C63+Q64*$C64+Q65*$C65+Q66*$C66+Q67*$C67+Q68*$C68+Q69*$C69+Q70*$C70+Q71*$C71+Q72*$C72+Q73*$C73+Q74*$C74+Q75*$C75+Q76*$C76+Q77*$C77+Q78*$C78+Q79*$C79+Q80*$C80+Q81*$C81+Q82*$C82+Q83*$C83+Q84*$C84+Q85*$C85+Q86*$C86+Q87*$C87)/SUM($C$9,$C$11,$C$12,$C$14:$C$54,$C$56:$C$87)</f>
        <v>26.792624482513233</v>
      </c>
    </row>
    <row r="92" spans="1:33">
      <c r="A92" s="84" t="s">
        <v>2873</v>
      </c>
      <c r="B92">
        <f>(X9*$C9+X11*$C11+X12*$C12+X14*$C14+X15*$C15+X16*$C16+X17*$C17+X18*$C18+X19*$C19+X20*$C20+X21*$C21+X22*$C22+X23*$C23+X24*$C24+X25*$C25+X26*$C26+X27*$C27+X28*$C28+X29*$C29+X30*$C30+X31*$C31+X32*$C32+X33*$C33+X34*$C34+X35*$C35+X36*$C36+X37*$C37+X38*$C38+X39*$C39+X40*$C40+X41*$C41+X42*$C42+X43*$C43+X44*$C44+X45*$C45+X46*$C46+X48*$C48+X49*$C49+X50*$C50+X51*$C51+X52*$C52+X53*$C53+X54*$C54+X56*$C56+X57*$C57+X58*$C58+X59*$C59+X60*$C60+X61*$C61+X62*$C62+X63*$C63+X64*$C64+X65*$C65+X66*$C66+X67*$C67+X68*$C68+X69*$C69+X70*$C70+X71*$C71+X72*$C72+X73*$C73+X74*$C74+X75*$C75+X76*$C76+X77*$C77+X78*$C78+X79*$C79+X80*$C80+X81*$C81+X82*$C82+X83*$C83+X84*$C84+X85*$C85+X86*$C86+X87*$C87)/SUM($C$9,$C$11,$C$12,$C$14:$C$46,$C$48:$C$87)</f>
        <v>29.363286617470202</v>
      </c>
    </row>
    <row r="93" spans="1:33">
      <c r="A93" s="84" t="s">
        <v>2874</v>
      </c>
      <c r="B93">
        <f>(AE11*$C11+AE14*$C14+AE15*$C15+AE16*$C16+AE17*$C17+AE18*$C18+AE19*$C19+AE20*$C20+AE21*$C21+AE22*$C22+AE23*$C23+AE24*$C24+AE25*$C25+AE26*$C26+AE27*$C27+AE28*$C28+AE29*$C29+AE30*$C30+AE31*$C31+AE32*$C32+AE33*$C33+AE34*$C34+AE36*$C36+AE38*$C38+AE40*$C40+AE41*$C41+AE42*$C42+AE43*$C43+AE44*$C44+AE45*$C45+AE46*$C46+AE48*$C48+AE49*$C49+AE51*$C51+AE52*$C52+AE53*$C53+AE56*$C56+AE57*$C57+AE58*$C58+AE59*$C59+AE60*$C60+AE61*$C61+AE62*$C62+AE63*$C63+AE64*$C64+AE65*$C65+AE66*$C66+AE67*$C67+AE70*$C70+AE71*$C71+AE73*$C73+AE74*$C74+AE75*$C75+AE76*$C76+AE77*$C77+AE78*$C78+AE79*$C79+AE80*$C80+AE82*$C82+AE84*$C84+AE85*$C85+AE86*$C86+AE87*$C87)/SUM($C$11,$C$14:$C$34,$C$36,$C$38:$C$46,$C$48:$C$49,$C$51:$C$53,$C$56:$C$67,$C$70:$C$71,$C$73:$C$80,$C$82,$C$84:$C$87)</f>
        <v>28.727147109622337</v>
      </c>
    </row>
  </sheetData>
  <sheetProtection password="9D0E" sheet="1" objects="1" scenarios="1"/>
  <mergeCells count="5">
    <mergeCell ref="A2:B2"/>
    <mergeCell ref="D2:K2"/>
    <mergeCell ref="L2:S2"/>
    <mergeCell ref="T2:Z2"/>
    <mergeCell ref="AA2:AG2"/>
  </mergeCells>
  <conditionalFormatting sqref="G5:G87">
    <cfRule type="colorScale" priority="15">
      <colorScale>
        <cfvo type="min"/>
        <cfvo type="percentile" val="50"/>
        <cfvo type="max"/>
        <color rgb="FFF8696B"/>
        <color rgb="FFFFEB84"/>
        <color rgb="FF63BE7B"/>
      </colorScale>
    </cfRule>
  </conditionalFormatting>
  <conditionalFormatting sqref="J5:J87 H5:H6">
    <cfRule type="colorScale" priority="14">
      <colorScale>
        <cfvo type="min"/>
        <cfvo type="percentile" val="50"/>
        <cfvo type="max"/>
        <color rgb="FFF8696B"/>
        <color rgb="FFFFEB84"/>
        <color rgb="FF63BE7B"/>
      </colorScale>
    </cfRule>
  </conditionalFormatting>
  <conditionalFormatting sqref="H7:H87">
    <cfRule type="colorScale" priority="13">
      <colorScale>
        <cfvo type="min"/>
        <cfvo type="percentile" val="50"/>
        <cfvo type="max"/>
        <color rgb="FFF8696B"/>
        <color rgb="FFFFEB84"/>
        <color rgb="FF63BE7B"/>
      </colorScale>
    </cfRule>
  </conditionalFormatting>
  <conditionalFormatting sqref="O9:O12 O14:O87">
    <cfRule type="colorScale" priority="12">
      <colorScale>
        <cfvo type="min"/>
        <cfvo type="percentile" val="50"/>
        <cfvo type="max"/>
        <color rgb="FFF8696B"/>
        <color rgb="FFFFEB84"/>
        <color rgb="FF63BE7B"/>
      </colorScale>
    </cfRule>
  </conditionalFormatting>
  <conditionalFormatting sqref="R9:R12 R14:R87">
    <cfRule type="colorScale" priority="11">
      <colorScale>
        <cfvo type="min"/>
        <cfvo type="percentile" val="50"/>
        <cfvo type="max"/>
        <color rgb="FFF8696B"/>
        <color rgb="FFFFEB84"/>
        <color rgb="FF63BE7B"/>
      </colorScale>
    </cfRule>
  </conditionalFormatting>
  <conditionalFormatting sqref="P9:P12 P14:P87">
    <cfRule type="colorScale" priority="10">
      <colorScale>
        <cfvo type="min"/>
        <cfvo type="percentile" val="50"/>
        <cfvo type="max"/>
        <color rgb="FFF8696B"/>
        <color rgb="FFFFEB84"/>
        <color rgb="FF63BE7B"/>
      </colorScale>
    </cfRule>
  </conditionalFormatting>
  <conditionalFormatting sqref="V11:V12 V9 V14:V87">
    <cfRule type="colorScale" priority="9">
      <colorScale>
        <cfvo type="min"/>
        <cfvo type="percentile" val="50"/>
        <cfvo type="max"/>
        <color rgb="FFF8696B"/>
        <color rgb="FFFFEB84"/>
        <color rgb="FF63BE7B"/>
      </colorScale>
    </cfRule>
  </conditionalFormatting>
  <conditionalFormatting sqref="Y11:Y12 Y9 Y14:Y87">
    <cfRule type="colorScale" priority="8">
      <colorScale>
        <cfvo type="min"/>
        <cfvo type="percentile" val="50"/>
        <cfvo type="max"/>
        <color rgb="FFF8696B"/>
        <color rgb="FFFFEB84"/>
        <color rgb="FF63BE7B"/>
      </colorScale>
    </cfRule>
  </conditionalFormatting>
  <conditionalFormatting sqref="W11:W12 W9 W14:W87">
    <cfRule type="colorScale" priority="7">
      <colorScale>
        <cfvo type="min"/>
        <cfvo type="percentile" val="50"/>
        <cfvo type="max"/>
        <color rgb="FFF8696B"/>
        <color rgb="FFFFEB84"/>
        <color rgb="FF63BE7B"/>
      </colorScale>
    </cfRule>
  </conditionalFormatting>
  <conditionalFormatting sqref="AC9:AC87">
    <cfRule type="colorScale" priority="6">
      <colorScale>
        <cfvo type="min"/>
        <cfvo type="percentile" val="50"/>
        <cfvo type="max"/>
        <color rgb="FFF8696B"/>
        <color rgb="FFFFEB84"/>
        <color rgb="FF63BE7B"/>
      </colorScale>
    </cfRule>
  </conditionalFormatting>
  <conditionalFormatting sqref="AD9:AD87">
    <cfRule type="colorScale" priority="5">
      <colorScale>
        <cfvo type="min"/>
        <cfvo type="percentile" val="50"/>
        <cfvo type="max"/>
        <color rgb="FFF8696B"/>
        <color rgb="FFFFEB84"/>
        <color rgb="FF63BE7B"/>
      </colorScale>
    </cfRule>
  </conditionalFormatting>
  <conditionalFormatting sqref="O13">
    <cfRule type="colorScale" priority="4">
      <colorScale>
        <cfvo type="min"/>
        <cfvo type="percentile" val="50"/>
        <cfvo type="max"/>
        <color rgb="FFF8696B"/>
        <color rgb="FFFFEB84"/>
        <color rgb="FF63BE7B"/>
      </colorScale>
    </cfRule>
  </conditionalFormatting>
  <conditionalFormatting sqref="R13">
    <cfRule type="colorScale" priority="3">
      <colorScale>
        <cfvo type="min"/>
        <cfvo type="percentile" val="50"/>
        <cfvo type="max"/>
        <color rgb="FFF8696B"/>
        <color rgb="FFFFEB84"/>
        <color rgb="FF63BE7B"/>
      </colorScale>
    </cfRule>
  </conditionalFormatting>
  <conditionalFormatting sqref="P13">
    <cfRule type="colorScale" priority="2">
      <colorScale>
        <cfvo type="min"/>
        <cfvo type="percentile" val="50"/>
        <cfvo type="max"/>
        <color rgb="FFF8696B"/>
        <color rgb="FFFFEB84"/>
        <color rgb="FF63BE7B"/>
      </colorScale>
    </cfRule>
  </conditionalFormatting>
  <conditionalFormatting sqref="AF5:AF87">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5"/>
  <sheetViews>
    <sheetView topLeftCell="B1" workbookViewId="0">
      <selection activeCell="A34" sqref="A33:A34"/>
    </sheetView>
  </sheetViews>
  <sheetFormatPr baseColWidth="10" defaultRowHeight="15"/>
  <cols>
    <col min="1" max="1" width="35.5703125" bestFit="1" customWidth="1"/>
    <col min="2" max="2" width="40.5703125" bestFit="1" customWidth="1"/>
    <col min="3" max="3" width="19.5703125" bestFit="1" customWidth="1"/>
    <col min="5" max="5" width="29.5703125" bestFit="1" customWidth="1"/>
    <col min="6" max="6" width="103.140625" bestFit="1" customWidth="1"/>
    <col min="7" max="7" width="17.7109375" bestFit="1" customWidth="1"/>
  </cols>
  <sheetData>
    <row r="3" spans="1:9" s="18" customFormat="1" ht="15.75" thickBot="1">
      <c r="A3" s="18" t="s">
        <v>2866</v>
      </c>
      <c r="B3" s="18" t="s">
        <v>229</v>
      </c>
      <c r="C3" s="18" t="s">
        <v>224</v>
      </c>
      <c r="D3" s="18" t="s">
        <v>2858</v>
      </c>
      <c r="E3" s="18" t="s">
        <v>2876</v>
      </c>
      <c r="F3" s="18" t="s">
        <v>2857</v>
      </c>
      <c r="G3" s="18" t="s">
        <v>2863</v>
      </c>
    </row>
    <row r="4" spans="1:9" ht="16.5" thickBot="1">
      <c r="A4" s="78" t="str">
        <f>LEFT('Fiche de résultats'!B9,2)&amp;RIGHT('Fiche de résultats'!B9,3)</f>
        <v>8411Z</v>
      </c>
      <c r="B4" s="80" t="str">
        <f>IFERROR(INDEX(NAF732_NA88!$A:$G,MATCH('Recherche par NAF'!A4,NAF732_NA88!$C:$C,0),MATCH('Recherche par NAF'!$B$3,NAF732_NA88!$1:$1,0)),"Attention, ce code n'existe pas")</f>
        <v>Administration publique générale</v>
      </c>
      <c r="C4" t="s">
        <v>2850</v>
      </c>
      <c r="D4" s="87">
        <f>IF(OR(A7="01",A7="02",A7="03",A7="05",A7="06",A7="07",A7="09",A7="12",A7="97",A7="98",A7="99"),"N.C.",INDEX('88 divisions'!$A:$AG,MATCH('Recherche par NAF'!$A$7,'88 divisions'!$A:$A,0),MATCH('Recherche par NAF'!$C4,'88 divisions'!$1:$1,0)))</f>
        <v>40.5</v>
      </c>
      <c r="E4" s="77">
        <f>AVERAGE('88 divisions'!I9:I87)</f>
        <v>38.993506493506494</v>
      </c>
      <c r="F4" t="s">
        <v>2851</v>
      </c>
      <c r="G4" s="77">
        <f>D4-E4</f>
        <v>1.5064935064935057</v>
      </c>
      <c r="H4" s="18" t="s">
        <v>2916</v>
      </c>
      <c r="I4" s="122">
        <f>IF(OR(A7="01",A7="02",A7="03",A7="05",A7="06",A7="07",A7="09",A7="12",A7="97",A7="98",A7="99"),"N.C.",INDEX('88 divisions'!$A:$AG,MATCH('Recherche par NAF'!$A$7,'88 divisions'!$A:$A,0),MATCH('Recherche par NAF'!$H4,'88 divisions'!$1:$1,0)))</f>
        <v>7.6007725787461469E-2</v>
      </c>
    </row>
    <row r="5" spans="1:9">
      <c r="C5" t="s">
        <v>2852</v>
      </c>
      <c r="D5" s="87">
        <f>IF(OR(A7="01",A7="02",A7="03",A7="05",A7="06",A7="07",A7="09",A7="12",A7="97",A7="98",A7="99"),"N.C.",INDEX('88 divisions'!$A:$AG,MATCH('Recherche par NAF'!$A$7,'88 divisions'!$A:$A,0),MATCH('Recherche par NAF'!$C5,'88 divisions'!$1:$1,0)))</f>
        <v>39.5</v>
      </c>
      <c r="E5" s="77">
        <f>AVERAGE('88 divisions'!Q9:Q87)</f>
        <v>38.55263157894737</v>
      </c>
      <c r="F5" t="s">
        <v>2855</v>
      </c>
      <c r="G5" s="77">
        <f t="shared" ref="G5:G7" si="0">D5-E5</f>
        <v>0.94736842105263008</v>
      </c>
      <c r="H5" s="18" t="s">
        <v>2917</v>
      </c>
      <c r="I5" s="122">
        <f>IF(OR(A7="01",A7="02",A7="03",A7="05",A7="06",A7="07",A7="09",A7="12",A7="97",A7="98",A7="99"),"N.C.",INDEX('88 divisions'!$A:$AG,MATCH('Recherche par NAF'!$A$7,'88 divisions'!$A:$A,0),MATCH('Recherche par NAF'!$H5,'88 divisions'!$1:$1,0)))</f>
        <v>6.8460531015597098E-3</v>
      </c>
    </row>
    <row r="6" spans="1:9" ht="15.75" thickBot="1">
      <c r="A6" t="s">
        <v>2859</v>
      </c>
      <c r="B6" t="s">
        <v>2116</v>
      </c>
      <c r="C6" t="s">
        <v>2853</v>
      </c>
      <c r="D6" s="87">
        <f>IF(OR(A7="01",A7="02",A7="03",A7="05",A7="06",A7="07",A7="09",A7="12",A7="97",A7="98",A7="99"),"N.C.",INDEX('88 divisions'!$A:$AG,MATCH('Recherche par NAF'!$A$7,'88 divisions'!$A:$A,0),MATCH('Recherche par NAF'!$C6,'88 divisions'!$1:$1,0)))</f>
        <v>40</v>
      </c>
      <c r="E6" s="77">
        <f>AVERAGE('88 divisions'!X9:X87)</f>
        <v>38.473684210526315</v>
      </c>
      <c r="F6" t="s">
        <v>2856</v>
      </c>
      <c r="G6" s="77">
        <f t="shared" si="0"/>
        <v>1.526315789473685</v>
      </c>
      <c r="H6" s="18" t="s">
        <v>2918</v>
      </c>
      <c r="I6" s="122">
        <f>IF(OR(A7="01",A7="02",A7="03",A7="05",A7="06",A7="07",A7="09",A7="12",A7="97",A7="98",A7="99"),"N.C.",INDEX('88 divisions'!$A:$AG,MATCH('Recherche par NAF'!$A$7,'88 divisions'!$A:$A,0),MATCH('Recherche par NAF'!$H6,'88 divisions'!$1:$1,0)))</f>
        <v>6.9849585268087471E-3</v>
      </c>
    </row>
    <row r="7" spans="1:9" ht="15.75" thickBot="1">
      <c r="A7" s="79" t="str">
        <f>LEFT(A4,2)</f>
        <v>84</v>
      </c>
      <c r="B7" s="81" t="str">
        <f>INDEX(NAF732_NA88!$A:$G,MATCH('Recherche par NAF'!A7,NAF732_NA88!$E:$E,0),MATCH('Recherche par NAF'!$B$6,NAF732_NA88!$1:$1,0))</f>
        <v>Admin. publi. &amp; défense; séc. soc. obli.</v>
      </c>
      <c r="C7" t="s">
        <v>2854</v>
      </c>
      <c r="D7" s="87">
        <f>IF(OR(A7="01",A7="02",A7="03",A7="05",A7="06",A7="07",A7="09",A7="12",A7="97",A7="98",A7="99"),"N.C.",INDEX('88 divisions'!$A:$AG,MATCH('Recherche par NAF'!$A$7,'88 divisions'!$A:$A,0),MATCH('Recherche par NAF'!$C7,'88 divisions'!$1:$1,0)))</f>
        <v>33.5</v>
      </c>
      <c r="E7" s="77">
        <f>AVERAGE('88 divisions'!AE11:AE87)</f>
        <v>33.253968253968253</v>
      </c>
      <c r="F7" t="s">
        <v>2864</v>
      </c>
      <c r="G7" s="77">
        <f t="shared" si="0"/>
        <v>0.24603174603174693</v>
      </c>
      <c r="H7" s="18" t="s">
        <v>2919</v>
      </c>
      <c r="I7" s="122">
        <f>IF(OR(A7="01",A7="02",A7="03",A7="05",A7="06",A7="07",A7="09",A7="12",A7="97",A7="98",A7="99"),"N.C.",INDEX('88 divisions'!$A:$AG,MATCH('Recherche par NAF'!$A$7,'88 divisions'!$A:$A,0),MATCH('Recherche par NAF'!$H7,'88 divisions'!$1:$1,0)))</f>
        <v>2.4804540223042426E-3</v>
      </c>
    </row>
    <row r="9" spans="1:9">
      <c r="A9" t="s">
        <v>2877</v>
      </c>
      <c r="B9" s="52">
        <f>SUMIF('88 divisions'!$A$4:$A$87,LEFT('Recherche par NAF'!A4,2),'88 divisions'!$C$4:$C$87)</f>
        <v>151182</v>
      </c>
    </row>
    <row r="10" spans="1:9">
      <c r="A10" t="s">
        <v>2878</v>
      </c>
      <c r="B10" s="52">
        <f>SUM('88 divisions'!C9,'88 divisions'!C11:C12,'88 divisions'!C14:C87)</f>
        <v>1540733</v>
      </c>
    </row>
    <row r="11" spans="1:9">
      <c r="A11" t="s">
        <v>2879</v>
      </c>
      <c r="B11" s="85">
        <f>B9/B10</f>
        <v>9.8123425668172226E-2</v>
      </c>
    </row>
    <row r="13" spans="1:9">
      <c r="A13" s="142" t="str">
        <f>IF(OR(A7="35",A7="84",A7="85",A7="86",A7="87",A7="88"),"NB. Pour cette famille d'activités professionnelles, les données relatives aux arrêts de travail sont incomplètes","")</f>
        <v>NB. Pour cette famille d'activités professionnelles, les données relatives aux arrêts de travail sont incomplètes</v>
      </c>
      <c r="B13" s="142"/>
      <c r="C13" s="142"/>
      <c r="D13" s="142"/>
    </row>
    <row r="17" spans="1:5">
      <c r="A17" t="s">
        <v>2869</v>
      </c>
      <c r="D17" s="86" t="s">
        <v>2880</v>
      </c>
    </row>
    <row r="18" spans="1:5">
      <c r="A18" t="s">
        <v>2870</v>
      </c>
      <c r="D18" s="86" t="s">
        <v>2880</v>
      </c>
    </row>
    <row r="19" spans="1:5">
      <c r="A19" t="s">
        <v>2867</v>
      </c>
      <c r="D19" s="86" t="s">
        <v>2880</v>
      </c>
    </row>
    <row r="20" spans="1:5">
      <c r="A20" t="s">
        <v>2868</v>
      </c>
      <c r="D20" s="86" t="s">
        <v>2880</v>
      </c>
    </row>
    <row r="21" spans="1:5">
      <c r="A21" t="s">
        <v>2881</v>
      </c>
      <c r="D21" s="86" t="s">
        <v>2880</v>
      </c>
    </row>
    <row r="24" spans="1:5">
      <c r="A24" t="s">
        <v>2885</v>
      </c>
    </row>
    <row r="25" spans="1:5">
      <c r="A25" s="90" t="str">
        <f>INDEX(NAF732_NA88!$A:$G,MATCH('Recherche par NAF'!A7,NAF732_NA88!$E:$E,0),MATCH('Recherche par NAF'!$A$24,NAF732_NA88!$1:$1,0))</f>
        <v>Administration publique et défense ; sécurité sociale obligatoire</v>
      </c>
      <c r="B25" s="91"/>
      <c r="C25" s="91"/>
      <c r="D25" s="91"/>
      <c r="E25" s="92"/>
    </row>
  </sheetData>
  <sheetProtection password="9D0E" sheet="1" objects="1" scenarios="1"/>
  <mergeCells count="1">
    <mergeCell ref="A13:D13"/>
  </mergeCells>
  <conditionalFormatting sqref="B4">
    <cfRule type="containsText" dxfId="104" priority="19" operator="containsText" text="Attention">
      <formula>NOT(ISERROR(SEARCH("Attention",B4)))</formula>
    </cfRule>
  </conditionalFormatting>
  <conditionalFormatting sqref="D4">
    <cfRule type="expression" dxfId="103" priority="15">
      <formula>$G$4&lt;=-15</formula>
    </cfRule>
    <cfRule type="expression" dxfId="102" priority="16">
      <formula>$G$4&lt;=-10</formula>
    </cfRule>
    <cfRule type="expression" dxfId="101" priority="17">
      <formula>$G$4&gt;=10</formula>
    </cfRule>
    <cfRule type="expression" dxfId="100" priority="18">
      <formula>$G$4&gt;=15</formula>
    </cfRule>
  </conditionalFormatting>
  <conditionalFormatting sqref="D5">
    <cfRule type="expression" dxfId="99" priority="11">
      <formula>$G$5&lt;=-15</formula>
    </cfRule>
    <cfRule type="expression" dxfId="98" priority="12">
      <formula>$G$5&lt;=-10</formula>
    </cfRule>
    <cfRule type="expression" dxfId="97" priority="13">
      <formula>$G$5&gt;=10</formula>
    </cfRule>
    <cfRule type="expression" dxfId="96" priority="14">
      <formula>$G$5&gt;=15</formula>
    </cfRule>
  </conditionalFormatting>
  <conditionalFormatting sqref="D6">
    <cfRule type="expression" dxfId="95" priority="7">
      <formula>$G$6&lt;=-15</formula>
    </cfRule>
    <cfRule type="expression" dxfId="94" priority="8">
      <formula>$G$6&lt;=-10</formula>
    </cfRule>
    <cfRule type="expression" dxfId="93" priority="9">
      <formula>$G$6&gt;=10</formula>
    </cfRule>
    <cfRule type="expression" dxfId="92" priority="10">
      <formula>$G$6&gt;=15</formula>
    </cfRule>
  </conditionalFormatting>
  <conditionalFormatting sqref="D7">
    <cfRule type="expression" dxfId="91" priority="3">
      <formula>$G$7&lt;=-15</formula>
    </cfRule>
    <cfRule type="expression" dxfId="90" priority="4">
      <formula>$G$7&lt;=-10</formula>
    </cfRule>
    <cfRule type="expression" dxfId="89" priority="5">
      <formula>$G$7&gt;=10</formula>
    </cfRule>
    <cfRule type="expression" dxfId="88" priority="6">
      <formula>$G$7&gt;=15</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 operator="containsText" id="{B142F6ED-AC46-4636-8021-E577AD5D3616}">
            <xm:f>NOT(ISERROR(SEARCH($A$13,A13)))</xm:f>
            <xm:f>$A$13</xm:f>
            <x14:dxf>
              <font>
                <color theme="0"/>
              </font>
              <fill>
                <patternFill>
                  <bgColor theme="1" tint="0.34998626667073579"/>
                </patternFill>
              </fill>
            </x14:dxf>
          </x14:cfRule>
          <xm:sqref>A13</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NAF732_NA88!$C$2:$C$733</xm:f>
          </x14:formula1>
          <xm:sqref>A4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1"/>
  <sheetViews>
    <sheetView workbookViewId="0">
      <selection activeCell="A34" sqref="A33:A34"/>
    </sheetView>
  </sheetViews>
  <sheetFormatPr baseColWidth="10" defaultRowHeight="15"/>
  <cols>
    <col min="1" max="1" width="35.5703125" bestFit="1" customWidth="1"/>
    <col min="2" max="2" width="40.5703125" bestFit="1" customWidth="1"/>
    <col min="3" max="3" width="19.5703125" bestFit="1" customWidth="1"/>
    <col min="5" max="5" width="18.85546875" bestFit="1" customWidth="1"/>
    <col min="6" max="6" width="103.140625" bestFit="1" customWidth="1"/>
    <col min="7" max="7" width="17.7109375" bestFit="1" customWidth="1"/>
  </cols>
  <sheetData>
    <row r="3" spans="1:7" s="18" customFormat="1" ht="15.75" thickBot="1">
      <c r="A3" s="18" t="s">
        <v>2866</v>
      </c>
      <c r="B3" s="18" t="s">
        <v>229</v>
      </c>
      <c r="C3" s="18" t="s">
        <v>224</v>
      </c>
      <c r="D3" s="18" t="s">
        <v>2858</v>
      </c>
      <c r="E3" s="18" t="s">
        <v>2875</v>
      </c>
      <c r="F3" s="18" t="s">
        <v>2857</v>
      </c>
      <c r="G3" s="18" t="s">
        <v>2863</v>
      </c>
    </row>
    <row r="4" spans="1:7" ht="16.5" thickBot="1">
      <c r="A4" s="78" t="str">
        <f>LEFT('Fiche de résultats moy pond'!B9,2)&amp;RIGHT('Fiche de résultats moy pond'!B9,3)</f>
        <v>2562A</v>
      </c>
      <c r="B4" s="80" t="str">
        <f>IFERROR(INDEX(NAF732_NA88!$A:$G,MATCH('Rech par NAF moy pondérées'!A4,NAF732_NA88!$C:$C,0),MATCH('Rech par NAF moy pondérées'!$B$3,NAF732_NA88!$1:$1,0)),"Attention, ce code n'existe pas")</f>
        <v>Décolletage</v>
      </c>
      <c r="C4" t="s">
        <v>2850</v>
      </c>
      <c r="D4" s="87">
        <f>IF(OR(A7="01",A7="02",A7="03",A7="06",A7="07",A7="09",A7="12"),"N.C.",INDEX('88 divisions'!$A:$AG,MATCH('Rech par NAF moy pondérées'!$A$7,'88 divisions'!$A:$A,0),MATCH('Rech par NAF moy pondérées'!$C4,'88 divisions'!$1:$1,0)))</f>
        <v>8.5</v>
      </c>
      <c r="E4" s="77">
        <f>'88 div moy pond'!B90</f>
        <v>30.251574412957989</v>
      </c>
      <c r="F4" t="s">
        <v>2851</v>
      </c>
      <c r="G4" s="77">
        <f>D4-E4</f>
        <v>-21.751574412957989</v>
      </c>
    </row>
    <row r="5" spans="1:7">
      <c r="C5" t="s">
        <v>2852</v>
      </c>
      <c r="D5" s="87">
        <f>IF(OR(A7="01",A7="02",A7="03",A7="06",A7="07",A7="09",A7="12"),"N.C.",INDEX('88 divisions'!$A:$AG,MATCH('Rech par NAF moy pondérées'!$A$7,'88 divisions'!$A:$A,0),MATCH('Rech par NAF moy pondérées'!$C5,'88 divisions'!$1:$1,0)))</f>
        <v>8</v>
      </c>
      <c r="E5" s="77">
        <f>'88 div moy pond'!B91</f>
        <v>26.792624482513233</v>
      </c>
      <c r="F5" t="s">
        <v>2855</v>
      </c>
      <c r="G5" s="77">
        <f t="shared" ref="G5:G7" si="0">D5-E5</f>
        <v>-18.792624482513233</v>
      </c>
    </row>
    <row r="6" spans="1:7" ht="15.75" thickBot="1">
      <c r="A6" t="s">
        <v>2859</v>
      </c>
      <c r="B6" t="s">
        <v>2116</v>
      </c>
      <c r="C6" t="s">
        <v>2853</v>
      </c>
      <c r="D6" s="87">
        <f>IF(OR(A7="01",A7="02",A7="03",A7="06",A7="07",A7="09",A7="12"),"N.C.",INDEX('88 divisions'!$A:$AG,MATCH('Rech par NAF moy pondérées'!$A$7,'88 divisions'!$A:$A,0),MATCH('Rech par NAF moy pondérées'!$C6,'88 divisions'!$1:$1,0)))</f>
        <v>14.5</v>
      </c>
      <c r="E6" s="77">
        <f>'88 div moy pond'!B92</f>
        <v>29.363286617470202</v>
      </c>
      <c r="F6" t="s">
        <v>2856</v>
      </c>
      <c r="G6" s="77">
        <f t="shared" si="0"/>
        <v>-14.863286617470202</v>
      </c>
    </row>
    <row r="7" spans="1:7" ht="15.75" thickBot="1">
      <c r="A7" s="79" t="str">
        <f>LEFT(A4,2)</f>
        <v>25</v>
      </c>
      <c r="B7" s="81" t="str">
        <f>INDEX(NAF732_NA88!$A:$G,MATCH('Rech par NAF moy pondérées'!A7,NAF732_NA88!$E:$E,0),MATCH('Rech par NAF moy pondérées'!$B$6,NAF732_NA88!$1:$1,0))</f>
        <v>Fab. prod. métalliq. sf machine &amp; équipt</v>
      </c>
      <c r="C7" t="s">
        <v>2854</v>
      </c>
      <c r="D7" s="87">
        <f>IF(OR(A7="01",A7="02",A7="03",A7="06",A7="07",A7="09",A7="12"),"N.C.",INDEX('88 divisions'!$A:$AG,MATCH('Rech par NAF moy pondérées'!$A$7,'88 divisions'!$A:$A,0),MATCH('Rech par NAF moy pondérées'!$C7,'88 divisions'!$1:$1,0)))</f>
        <v>8</v>
      </c>
      <c r="E7" s="77">
        <f>'88 div moy pond'!B93</f>
        <v>28.727147109622337</v>
      </c>
      <c r="F7" t="s">
        <v>2864</v>
      </c>
      <c r="G7" s="77">
        <f t="shared" si="0"/>
        <v>-20.727147109622337</v>
      </c>
    </row>
    <row r="9" spans="1:7">
      <c r="A9" t="s">
        <v>2877</v>
      </c>
      <c r="B9" s="52">
        <f>SUMIF('88 divisions'!$A$4:$A$87,LEFT('Rech par NAF moy pondérées'!A4,2),'88 divisions'!$C$4:$C$87)</f>
        <v>29972</v>
      </c>
    </row>
    <row r="10" spans="1:7">
      <c r="A10" t="s">
        <v>2878</v>
      </c>
      <c r="B10" s="52">
        <f>SUM('88 divisions'!C9,'88 divisions'!C11:C12,'88 divisions'!C14:C87)</f>
        <v>1540733</v>
      </c>
    </row>
    <row r="11" spans="1:7">
      <c r="A11" t="s">
        <v>2879</v>
      </c>
      <c r="B11" s="85">
        <f>B9/B10</f>
        <v>1.9453078502245359E-2</v>
      </c>
    </row>
    <row r="13" spans="1:7">
      <c r="A13" s="142" t="str">
        <f>IF(OR(A7="35",A7="84",A7="85",A7="86",A7="87",A7="88"),"NB. Pour cette famille d'activités professionnelles, les données relatives aux arrêts de travail sont incomplètes","")</f>
        <v/>
      </c>
      <c r="B13" s="142"/>
      <c r="C13" s="142"/>
      <c r="D13" s="142"/>
    </row>
    <row r="17" spans="1:5">
      <c r="A17" t="s">
        <v>2869</v>
      </c>
      <c r="D17" s="86" t="s">
        <v>2880</v>
      </c>
    </row>
    <row r="18" spans="1:5">
      <c r="A18" t="s">
        <v>2870</v>
      </c>
      <c r="D18" s="86" t="s">
        <v>2880</v>
      </c>
    </row>
    <row r="19" spans="1:5">
      <c r="A19" t="s">
        <v>2867</v>
      </c>
      <c r="D19" s="86" t="s">
        <v>2880</v>
      </c>
    </row>
    <row r="20" spans="1:5">
      <c r="A20" t="s">
        <v>2868</v>
      </c>
      <c r="D20" s="86" t="s">
        <v>2880</v>
      </c>
    </row>
    <row r="21" spans="1:5">
      <c r="A21" t="s">
        <v>2881</v>
      </c>
      <c r="D21" s="86" t="s">
        <v>2880</v>
      </c>
    </row>
    <row r="24" spans="1:5">
      <c r="A24" t="s">
        <v>2885</v>
      </c>
    </row>
    <row r="25" spans="1:5">
      <c r="A25" s="90" t="str">
        <f>INDEX(NAF732_NA88!$A:$G,MATCH('Rech par NAF moy pondérées'!A7,NAF732_NA88!$E:$E,0),MATCH('Rech par NAF moy pondérées'!$A$24,NAF732_NA88!$1:$1,0))</f>
        <v>Fabrication de produits métalliques, à l'exception des machines et des équipements</v>
      </c>
      <c r="B25" s="91"/>
      <c r="C25" s="91"/>
      <c r="D25" s="91"/>
      <c r="E25" s="92"/>
    </row>
    <row r="31" spans="1:5">
      <c r="D31" s="52"/>
    </row>
  </sheetData>
  <sheetProtection password="9D0E" sheet="1" objects="1" scenarios="1"/>
  <mergeCells count="1">
    <mergeCell ref="A13:D13"/>
  </mergeCells>
  <conditionalFormatting sqref="B4">
    <cfRule type="containsText" dxfId="86" priority="18" operator="containsText" text="Attention">
      <formula>NOT(ISERROR(SEARCH("Attention",B4)))</formula>
    </cfRule>
  </conditionalFormatting>
  <conditionalFormatting sqref="D4">
    <cfRule type="expression" dxfId="85" priority="14">
      <formula>$G$4&lt;=-15</formula>
    </cfRule>
    <cfRule type="expression" dxfId="84" priority="15">
      <formula>$G$4&lt;=-10</formula>
    </cfRule>
    <cfRule type="expression" dxfId="83" priority="16">
      <formula>$G$4&gt;=10</formula>
    </cfRule>
    <cfRule type="expression" dxfId="82" priority="17">
      <formula>$G$4&gt;=15</formula>
    </cfRule>
  </conditionalFormatting>
  <conditionalFormatting sqref="D5">
    <cfRule type="expression" dxfId="81" priority="10">
      <formula>$G$5&lt;=-15</formula>
    </cfRule>
    <cfRule type="expression" dxfId="80" priority="11">
      <formula>$G$5&lt;=-10</formula>
    </cfRule>
    <cfRule type="expression" dxfId="79" priority="12">
      <formula>$G$5&gt;=10</formula>
    </cfRule>
    <cfRule type="expression" dxfId="78" priority="13">
      <formula>$G$5&gt;=15</formula>
    </cfRule>
  </conditionalFormatting>
  <conditionalFormatting sqref="D6">
    <cfRule type="expression" dxfId="77" priority="6">
      <formula>$G$6&lt;=-15</formula>
    </cfRule>
    <cfRule type="expression" dxfId="76" priority="7">
      <formula>$G$6&lt;=-10</formula>
    </cfRule>
    <cfRule type="expression" dxfId="75" priority="8">
      <formula>$G$6&gt;=10</formula>
    </cfRule>
    <cfRule type="expression" dxfId="74" priority="9">
      <formula>$G$6&gt;=15</formula>
    </cfRule>
  </conditionalFormatting>
  <conditionalFormatting sqref="D7">
    <cfRule type="expression" dxfId="73" priority="2">
      <formula>$G$7&lt;=-15</formula>
    </cfRule>
    <cfRule type="expression" dxfId="72" priority="3">
      <formula>$G$7&lt;=-10</formula>
    </cfRule>
    <cfRule type="expression" dxfId="71" priority="4">
      <formula>$G$7&gt;=10</formula>
    </cfRule>
    <cfRule type="expression" dxfId="70" priority="5">
      <formula>$G$7&gt;=15</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1" operator="containsText" id="{BFDA0030-C396-4801-93A2-E7AA9D920D43}">
            <xm:f>NOT(ISERROR(SEARCH($A$13,A13)))</xm:f>
            <xm:f>$A$13</xm:f>
            <x14:dxf>
              <font>
                <color theme="0"/>
              </font>
              <fill>
                <patternFill>
                  <bgColor theme="1" tint="0.34998626667073579"/>
                </patternFill>
              </fill>
            </x14:dxf>
          </x14:cfRule>
          <xm:sqref>A13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NAF732_NA88!$C$2:$C$733</xm:f>
          </x14:formula1>
          <xm:sqref>A4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733"/>
  <sheetViews>
    <sheetView topLeftCell="A697" workbookViewId="0">
      <selection activeCell="D739" sqref="D739"/>
    </sheetView>
  </sheetViews>
  <sheetFormatPr baseColWidth="10" defaultRowHeight="12.75"/>
  <cols>
    <col min="1" max="1" width="7.28515625" style="75" customWidth="1"/>
    <col min="2" max="3" width="11.42578125" style="75"/>
    <col min="4" max="4" width="38.5703125" style="75" bestFit="1" customWidth="1"/>
    <col min="5" max="5" width="11.42578125" style="75" customWidth="1"/>
    <col min="6" max="6" width="38.42578125" style="75" bestFit="1" customWidth="1"/>
    <col min="7" max="7" width="12.42578125" style="75" customWidth="1"/>
    <col min="8" max="16384" width="11.42578125" style="75"/>
  </cols>
  <sheetData>
    <row r="1" spans="1:7" ht="15">
      <c r="A1" s="75" t="s">
        <v>228</v>
      </c>
      <c r="B1" s="75" t="s">
        <v>226</v>
      </c>
      <c r="C1" s="75" t="s">
        <v>2117</v>
      </c>
      <c r="D1" t="s">
        <v>229</v>
      </c>
      <c r="E1" s="76" t="s">
        <v>227</v>
      </c>
      <c r="F1" t="s">
        <v>2116</v>
      </c>
      <c r="G1" t="s">
        <v>2885</v>
      </c>
    </row>
    <row r="2" spans="1:7">
      <c r="A2" s="72" t="s">
        <v>231</v>
      </c>
      <c r="B2" s="72" t="s">
        <v>230</v>
      </c>
      <c r="C2" s="72" t="s">
        <v>2118</v>
      </c>
      <c r="D2" s="75" t="s">
        <v>1691</v>
      </c>
      <c r="E2" s="74" t="s">
        <v>28</v>
      </c>
      <c r="F2" s="75" t="s">
        <v>29</v>
      </c>
      <c r="G2" s="73" t="s">
        <v>2079</v>
      </c>
    </row>
    <row r="3" spans="1:7">
      <c r="A3" s="72" t="s">
        <v>233</v>
      </c>
      <c r="B3" s="72" t="s">
        <v>232</v>
      </c>
      <c r="C3" s="72" t="s">
        <v>2119</v>
      </c>
      <c r="D3" s="75" t="s">
        <v>233</v>
      </c>
      <c r="E3" s="74" t="s">
        <v>30</v>
      </c>
      <c r="F3" s="75" t="s">
        <v>31</v>
      </c>
      <c r="G3" s="73" t="s">
        <v>31</v>
      </c>
    </row>
    <row r="4" spans="1:7">
      <c r="A4" s="72" t="s">
        <v>235</v>
      </c>
      <c r="B4" s="72" t="s">
        <v>234</v>
      </c>
      <c r="C4" s="72" t="s">
        <v>2120</v>
      </c>
      <c r="D4" s="75" t="s">
        <v>1692</v>
      </c>
      <c r="E4" s="74" t="s">
        <v>32</v>
      </c>
      <c r="F4" s="75" t="s">
        <v>33</v>
      </c>
      <c r="G4" s="73" t="s">
        <v>33</v>
      </c>
    </row>
    <row r="5" spans="1:7">
      <c r="A5" s="72" t="s">
        <v>237</v>
      </c>
      <c r="B5" s="72" t="s">
        <v>236</v>
      </c>
      <c r="C5" s="72" t="s">
        <v>2121</v>
      </c>
      <c r="D5" s="75" t="s">
        <v>237</v>
      </c>
      <c r="E5" s="74" t="s">
        <v>2080</v>
      </c>
      <c r="F5" s="75" t="s">
        <v>2081</v>
      </c>
      <c r="G5" s="73" t="s">
        <v>2081</v>
      </c>
    </row>
    <row r="6" spans="1:7">
      <c r="A6" s="72" t="s">
        <v>239</v>
      </c>
      <c r="B6" s="72" t="s">
        <v>238</v>
      </c>
      <c r="C6" s="72" t="s">
        <v>2122</v>
      </c>
      <c r="D6" s="75" t="s">
        <v>239</v>
      </c>
      <c r="E6" s="74" t="s">
        <v>34</v>
      </c>
      <c r="F6" s="75" t="s">
        <v>35</v>
      </c>
      <c r="G6" s="73" t="s">
        <v>35</v>
      </c>
    </row>
    <row r="7" spans="1:7">
      <c r="A7" s="72" t="s">
        <v>241</v>
      </c>
      <c r="B7" s="72" t="s">
        <v>240</v>
      </c>
      <c r="C7" s="72" t="s">
        <v>2123</v>
      </c>
      <c r="D7" s="75" t="s">
        <v>241</v>
      </c>
      <c r="E7" s="74" t="s">
        <v>36</v>
      </c>
      <c r="F7" s="75" t="s">
        <v>37</v>
      </c>
      <c r="G7" s="73" t="s">
        <v>37</v>
      </c>
    </row>
    <row r="8" spans="1:7">
      <c r="A8" s="72" t="s">
        <v>243</v>
      </c>
      <c r="B8" s="72" t="s">
        <v>242</v>
      </c>
      <c r="C8" s="72" t="s">
        <v>2124</v>
      </c>
      <c r="D8" s="75" t="s">
        <v>243</v>
      </c>
      <c r="E8" s="74" t="s">
        <v>38</v>
      </c>
      <c r="F8" s="75" t="s">
        <v>39</v>
      </c>
      <c r="G8" s="73" t="s">
        <v>39</v>
      </c>
    </row>
    <row r="9" spans="1:7">
      <c r="A9" s="72" t="s">
        <v>245</v>
      </c>
      <c r="B9" s="72" t="s">
        <v>244</v>
      </c>
      <c r="C9" s="72" t="s">
        <v>2125</v>
      </c>
      <c r="D9" s="75" t="s">
        <v>245</v>
      </c>
      <c r="E9" s="74" t="s">
        <v>40</v>
      </c>
      <c r="F9" s="75" t="s">
        <v>41</v>
      </c>
      <c r="G9" s="73" t="s">
        <v>2082</v>
      </c>
    </row>
    <row r="10" spans="1:7">
      <c r="A10" s="72" t="s">
        <v>247</v>
      </c>
      <c r="B10" s="72" t="s">
        <v>246</v>
      </c>
      <c r="C10" s="72" t="s">
        <v>2126</v>
      </c>
      <c r="D10" s="75" t="s">
        <v>1693</v>
      </c>
      <c r="E10" s="74" t="s">
        <v>42</v>
      </c>
      <c r="F10" s="75" t="s">
        <v>43</v>
      </c>
      <c r="G10" s="73" t="s">
        <v>43</v>
      </c>
    </row>
    <row r="11" spans="1:7">
      <c r="A11" s="72" t="s">
        <v>249</v>
      </c>
      <c r="B11" s="72" t="s">
        <v>248</v>
      </c>
      <c r="C11" s="72" t="s">
        <v>2127</v>
      </c>
      <c r="D11" s="75" t="s">
        <v>249</v>
      </c>
      <c r="E11" s="74" t="s">
        <v>44</v>
      </c>
      <c r="F11" s="75" t="s">
        <v>45</v>
      </c>
      <c r="G11" s="73" t="s">
        <v>45</v>
      </c>
    </row>
    <row r="12" spans="1:7">
      <c r="A12" s="72" t="s">
        <v>251</v>
      </c>
      <c r="B12" s="72" t="s">
        <v>250</v>
      </c>
      <c r="C12" s="72" t="s">
        <v>2128</v>
      </c>
      <c r="D12" s="75" t="s">
        <v>251</v>
      </c>
      <c r="E12" s="74" t="s">
        <v>46</v>
      </c>
      <c r="F12" s="75" t="s">
        <v>47</v>
      </c>
      <c r="G12" s="73" t="s">
        <v>47</v>
      </c>
    </row>
    <row r="13" spans="1:7">
      <c r="A13" s="72" t="s">
        <v>253</v>
      </c>
      <c r="B13" s="72" t="s">
        <v>252</v>
      </c>
      <c r="C13" s="72" t="s">
        <v>2129</v>
      </c>
      <c r="D13" s="75" t="s">
        <v>1694</v>
      </c>
      <c r="E13" s="74" t="s">
        <v>48</v>
      </c>
      <c r="F13" s="75" t="s">
        <v>49</v>
      </c>
      <c r="G13" s="73" t="s">
        <v>49</v>
      </c>
    </row>
    <row r="14" spans="1:7">
      <c r="A14" s="72" t="s">
        <v>255</v>
      </c>
      <c r="B14" s="72" t="s">
        <v>254</v>
      </c>
      <c r="C14" s="72" t="s">
        <v>2130</v>
      </c>
      <c r="D14" s="75" t="s">
        <v>255</v>
      </c>
      <c r="E14" s="74" t="s">
        <v>50</v>
      </c>
      <c r="F14" s="75" t="s">
        <v>51</v>
      </c>
      <c r="G14" s="73" t="s">
        <v>51</v>
      </c>
    </row>
    <row r="15" spans="1:7">
      <c r="A15" s="72" t="s">
        <v>257</v>
      </c>
      <c r="B15" s="72" t="s">
        <v>256</v>
      </c>
      <c r="C15" s="72" t="s">
        <v>2131</v>
      </c>
      <c r="D15" s="75" t="s">
        <v>257</v>
      </c>
      <c r="E15" s="74" t="s">
        <v>52</v>
      </c>
      <c r="F15" s="75" t="s">
        <v>53</v>
      </c>
      <c r="G15" s="73" t="s">
        <v>53</v>
      </c>
    </row>
    <row r="16" spans="1:7">
      <c r="A16" s="72" t="s">
        <v>259</v>
      </c>
      <c r="B16" s="72" t="s">
        <v>258</v>
      </c>
      <c r="C16" s="72" t="s">
        <v>2132</v>
      </c>
      <c r="D16" s="75" t="s">
        <v>1695</v>
      </c>
      <c r="E16" s="74" t="s">
        <v>54</v>
      </c>
      <c r="F16" s="75" t="s">
        <v>55</v>
      </c>
      <c r="G16" s="73" t="s">
        <v>2083</v>
      </c>
    </row>
    <row r="17" spans="1:7">
      <c r="A17" s="72" t="s">
        <v>261</v>
      </c>
      <c r="B17" s="72" t="s">
        <v>260</v>
      </c>
      <c r="C17" s="72" t="s">
        <v>2133</v>
      </c>
      <c r="D17" s="75" t="s">
        <v>261</v>
      </c>
      <c r="E17" s="74" t="s">
        <v>56</v>
      </c>
      <c r="F17" s="75" t="s">
        <v>57</v>
      </c>
      <c r="G17" s="73" t="s">
        <v>57</v>
      </c>
    </row>
    <row r="18" spans="1:7">
      <c r="A18" s="72" t="s">
        <v>263</v>
      </c>
      <c r="B18" s="72" t="s">
        <v>262</v>
      </c>
      <c r="C18" s="72" t="s">
        <v>2134</v>
      </c>
      <c r="D18" s="75" t="s">
        <v>263</v>
      </c>
      <c r="E18" s="74" t="s">
        <v>58</v>
      </c>
      <c r="F18" s="75" t="s">
        <v>59</v>
      </c>
      <c r="G18" s="73" t="s">
        <v>2084</v>
      </c>
    </row>
    <row r="19" spans="1:7">
      <c r="A19" s="72" t="s">
        <v>265</v>
      </c>
      <c r="B19" s="72" t="s">
        <v>264</v>
      </c>
      <c r="C19" s="72" t="s">
        <v>2135</v>
      </c>
      <c r="D19" s="75" t="s">
        <v>265</v>
      </c>
      <c r="E19" s="74" t="s">
        <v>60</v>
      </c>
      <c r="F19" s="75" t="s">
        <v>61</v>
      </c>
      <c r="G19" s="73" t="s">
        <v>61</v>
      </c>
    </row>
    <row r="20" spans="1:7">
      <c r="A20" s="72" t="s">
        <v>267</v>
      </c>
      <c r="B20" s="72" t="s">
        <v>266</v>
      </c>
      <c r="C20" s="72" t="s">
        <v>2136</v>
      </c>
      <c r="D20" s="75" t="s">
        <v>267</v>
      </c>
      <c r="E20" s="74" t="s">
        <v>62</v>
      </c>
      <c r="F20" s="75" t="s">
        <v>63</v>
      </c>
      <c r="G20" s="73" t="s">
        <v>63</v>
      </c>
    </row>
    <row r="21" spans="1:7">
      <c r="A21" s="72" t="s">
        <v>269</v>
      </c>
      <c r="B21" s="72" t="s">
        <v>268</v>
      </c>
      <c r="C21" s="72" t="s">
        <v>2137</v>
      </c>
      <c r="D21" s="75" t="s">
        <v>269</v>
      </c>
      <c r="E21" s="74" t="s">
        <v>64</v>
      </c>
      <c r="F21" s="75" t="s">
        <v>65</v>
      </c>
      <c r="G21" s="73" t="s">
        <v>65</v>
      </c>
    </row>
    <row r="22" spans="1:7">
      <c r="A22" s="72" t="s">
        <v>271</v>
      </c>
      <c r="B22" s="72" t="s">
        <v>270</v>
      </c>
      <c r="C22" s="72" t="s">
        <v>2138</v>
      </c>
      <c r="D22" s="75" t="s">
        <v>1696</v>
      </c>
      <c r="E22" s="74" t="s">
        <v>66</v>
      </c>
      <c r="F22" s="75" t="s">
        <v>67</v>
      </c>
      <c r="G22" s="73" t="s">
        <v>2085</v>
      </c>
    </row>
    <row r="23" spans="1:7">
      <c r="A23" s="72" t="s">
        <v>273</v>
      </c>
      <c r="B23" s="72" t="s">
        <v>272</v>
      </c>
      <c r="C23" s="72" t="s">
        <v>2139</v>
      </c>
      <c r="D23" s="75" t="s">
        <v>273</v>
      </c>
      <c r="E23" s="74" t="s">
        <v>68</v>
      </c>
      <c r="F23" s="75" t="s">
        <v>69</v>
      </c>
      <c r="G23" s="73" t="s">
        <v>2086</v>
      </c>
    </row>
    <row r="24" spans="1:7">
      <c r="A24" s="72" t="s">
        <v>275</v>
      </c>
      <c r="B24" s="72" t="s">
        <v>274</v>
      </c>
      <c r="C24" s="72" t="s">
        <v>2140</v>
      </c>
      <c r="D24" s="75" t="s">
        <v>275</v>
      </c>
      <c r="E24" s="74" t="s">
        <v>70</v>
      </c>
      <c r="F24" s="75" t="s">
        <v>71</v>
      </c>
      <c r="G24" s="73" t="s">
        <v>71</v>
      </c>
    </row>
    <row r="25" spans="1:7">
      <c r="A25" s="72" t="s">
        <v>277</v>
      </c>
      <c r="B25" s="72" t="s">
        <v>276</v>
      </c>
      <c r="C25" s="72" t="s">
        <v>2141</v>
      </c>
      <c r="D25" s="75" t="s">
        <v>277</v>
      </c>
      <c r="E25" s="74" t="s">
        <v>72</v>
      </c>
      <c r="F25" s="75" t="s">
        <v>73</v>
      </c>
      <c r="G25" s="73" t="s">
        <v>2087</v>
      </c>
    </row>
    <row r="26" spans="1:7">
      <c r="A26" s="72" t="s">
        <v>279</v>
      </c>
      <c r="B26" s="72" t="s">
        <v>278</v>
      </c>
      <c r="C26" s="72" t="s">
        <v>2142</v>
      </c>
      <c r="D26" s="75" t="s">
        <v>279</v>
      </c>
      <c r="E26" s="74" t="s">
        <v>74</v>
      </c>
      <c r="F26" s="75" t="s">
        <v>75</v>
      </c>
      <c r="G26" s="73" t="s">
        <v>2088</v>
      </c>
    </row>
    <row r="27" spans="1:7">
      <c r="A27" s="72" t="s">
        <v>281</v>
      </c>
      <c r="B27" s="72" t="s">
        <v>280</v>
      </c>
      <c r="C27" s="72" t="s">
        <v>2143</v>
      </c>
      <c r="D27" s="75" t="s">
        <v>281</v>
      </c>
      <c r="E27" s="74" t="s">
        <v>76</v>
      </c>
      <c r="F27" s="75" t="s">
        <v>77</v>
      </c>
      <c r="G27" s="73" t="s">
        <v>77</v>
      </c>
    </row>
    <row r="28" spans="1:7">
      <c r="A28" s="72" t="s">
        <v>283</v>
      </c>
      <c r="B28" s="72" t="s">
        <v>282</v>
      </c>
      <c r="C28" s="72" t="s">
        <v>2144</v>
      </c>
      <c r="D28" s="75" t="s">
        <v>283</v>
      </c>
      <c r="E28" s="74" t="s">
        <v>78</v>
      </c>
      <c r="F28" s="75" t="s">
        <v>79</v>
      </c>
      <c r="G28" s="73" t="s">
        <v>2089</v>
      </c>
    </row>
    <row r="29" spans="1:7">
      <c r="A29" s="72" t="s">
        <v>285</v>
      </c>
      <c r="B29" s="72" t="s">
        <v>284</v>
      </c>
      <c r="C29" s="72" t="s">
        <v>2145</v>
      </c>
      <c r="D29" s="75" t="s">
        <v>1697</v>
      </c>
      <c r="E29" s="74" t="s">
        <v>80</v>
      </c>
      <c r="F29" s="75" t="s">
        <v>81</v>
      </c>
      <c r="G29" s="73" t="s">
        <v>81</v>
      </c>
    </row>
    <row r="30" spans="1:7">
      <c r="A30" s="72" t="s">
        <v>287</v>
      </c>
      <c r="B30" s="72" t="s">
        <v>286</v>
      </c>
      <c r="C30" s="72" t="s">
        <v>2146</v>
      </c>
      <c r="D30" s="75" t="s">
        <v>287</v>
      </c>
      <c r="E30" s="74" t="s">
        <v>82</v>
      </c>
      <c r="F30" s="75" t="s">
        <v>83</v>
      </c>
      <c r="G30" s="73" t="s">
        <v>2090</v>
      </c>
    </row>
    <row r="31" spans="1:7">
      <c r="A31" s="72" t="s">
        <v>289</v>
      </c>
      <c r="B31" s="72" t="s">
        <v>288</v>
      </c>
      <c r="C31" s="72" t="s">
        <v>2147</v>
      </c>
      <c r="D31" s="75" t="s">
        <v>289</v>
      </c>
      <c r="E31" s="74" t="s">
        <v>84</v>
      </c>
      <c r="F31" s="75" t="s">
        <v>85</v>
      </c>
      <c r="G31" s="73" t="s">
        <v>85</v>
      </c>
    </row>
    <row r="32" spans="1:7">
      <c r="A32" s="72" t="s">
        <v>291</v>
      </c>
      <c r="B32" s="72" t="s">
        <v>290</v>
      </c>
      <c r="C32" s="72" t="s">
        <v>2148</v>
      </c>
      <c r="D32" s="75" t="s">
        <v>291</v>
      </c>
      <c r="E32" s="74" t="s">
        <v>86</v>
      </c>
      <c r="F32" s="75" t="s">
        <v>87</v>
      </c>
      <c r="G32" s="73" t="s">
        <v>87</v>
      </c>
    </row>
    <row r="33" spans="1:7">
      <c r="A33" s="72" t="s">
        <v>293</v>
      </c>
      <c r="B33" s="72" t="s">
        <v>292</v>
      </c>
      <c r="C33" s="72" t="s">
        <v>2149</v>
      </c>
      <c r="D33" s="75" t="s">
        <v>1698</v>
      </c>
      <c r="E33" s="74" t="s">
        <v>88</v>
      </c>
      <c r="F33" s="75" t="s">
        <v>89</v>
      </c>
      <c r="G33" s="73" t="s">
        <v>2091</v>
      </c>
    </row>
    <row r="34" spans="1:7">
      <c r="A34" s="72" t="s">
        <v>295</v>
      </c>
      <c r="B34" s="72" t="s">
        <v>294</v>
      </c>
      <c r="C34" s="72" t="s">
        <v>2150</v>
      </c>
      <c r="D34" s="75" t="s">
        <v>295</v>
      </c>
      <c r="E34" s="74" t="s">
        <v>90</v>
      </c>
      <c r="F34" s="75" t="s">
        <v>91</v>
      </c>
      <c r="G34" s="73" t="s">
        <v>2092</v>
      </c>
    </row>
    <row r="35" spans="1:7">
      <c r="A35" s="72" t="s">
        <v>297</v>
      </c>
      <c r="B35" s="72" t="s">
        <v>296</v>
      </c>
      <c r="C35" s="72" t="s">
        <v>2151</v>
      </c>
      <c r="D35" s="75" t="s">
        <v>1699</v>
      </c>
      <c r="E35" s="74" t="s">
        <v>92</v>
      </c>
      <c r="F35" s="75" t="s">
        <v>93</v>
      </c>
      <c r="G35" s="73" t="s">
        <v>872</v>
      </c>
    </row>
    <row r="36" spans="1:7">
      <c r="A36" s="72" t="s">
        <v>299</v>
      </c>
      <c r="B36" s="72" t="s">
        <v>298</v>
      </c>
      <c r="C36" s="72" t="s">
        <v>2152</v>
      </c>
      <c r="D36" s="75" t="s">
        <v>1700</v>
      </c>
      <c r="E36" s="74" t="s">
        <v>94</v>
      </c>
      <c r="F36" s="75" t="s">
        <v>95</v>
      </c>
      <c r="G36" s="73" t="s">
        <v>95</v>
      </c>
    </row>
    <row r="37" spans="1:7">
      <c r="A37" s="72" t="s">
        <v>301</v>
      </c>
      <c r="B37" s="72" t="s">
        <v>300</v>
      </c>
      <c r="C37" s="72" t="s">
        <v>2153</v>
      </c>
      <c r="D37" s="75" t="s">
        <v>301</v>
      </c>
      <c r="E37" s="74" t="s">
        <v>96</v>
      </c>
      <c r="F37" s="75" t="s">
        <v>97</v>
      </c>
      <c r="G37" s="73" t="s">
        <v>2093</v>
      </c>
    </row>
    <row r="38" spans="1:7">
      <c r="A38" s="72" t="s">
        <v>303</v>
      </c>
      <c r="B38" s="72" t="s">
        <v>302</v>
      </c>
      <c r="C38" s="72" t="s">
        <v>2154</v>
      </c>
      <c r="D38" s="75" t="s">
        <v>303</v>
      </c>
      <c r="E38" s="74" t="s">
        <v>98</v>
      </c>
      <c r="F38" s="75" t="s">
        <v>99</v>
      </c>
      <c r="G38" s="73" t="s">
        <v>887</v>
      </c>
    </row>
    <row r="39" spans="1:7">
      <c r="A39" s="72" t="s">
        <v>305</v>
      </c>
      <c r="B39" s="72" t="s">
        <v>304</v>
      </c>
      <c r="C39" s="72" t="s">
        <v>2155</v>
      </c>
      <c r="D39" s="75" t="s">
        <v>305</v>
      </c>
      <c r="E39" s="74" t="s">
        <v>100</v>
      </c>
      <c r="F39" s="75" t="s">
        <v>101</v>
      </c>
      <c r="G39" s="73" t="s">
        <v>101</v>
      </c>
    </row>
    <row r="40" spans="1:7">
      <c r="A40" s="72" t="s">
        <v>307</v>
      </c>
      <c r="B40" s="72" t="s">
        <v>306</v>
      </c>
      <c r="C40" s="72" t="s">
        <v>2156</v>
      </c>
      <c r="D40" s="75" t="s">
        <v>307</v>
      </c>
      <c r="E40" s="74" t="s">
        <v>102</v>
      </c>
      <c r="F40" s="75" t="s">
        <v>103</v>
      </c>
      <c r="G40" s="73" t="s">
        <v>103</v>
      </c>
    </row>
    <row r="41" spans="1:7">
      <c r="A41" s="72" t="s">
        <v>309</v>
      </c>
      <c r="B41" s="72" t="s">
        <v>308</v>
      </c>
      <c r="C41" s="72" t="s">
        <v>2157</v>
      </c>
      <c r="D41" s="75" t="s">
        <v>309</v>
      </c>
      <c r="E41" s="74" t="s">
        <v>104</v>
      </c>
      <c r="F41" s="75" t="s">
        <v>105</v>
      </c>
      <c r="G41" s="73" t="s">
        <v>105</v>
      </c>
    </row>
    <row r="42" spans="1:7">
      <c r="A42" s="72" t="s">
        <v>311</v>
      </c>
      <c r="B42" s="72" t="s">
        <v>310</v>
      </c>
      <c r="C42" s="72" t="s">
        <v>2158</v>
      </c>
      <c r="D42" s="75" t="s">
        <v>311</v>
      </c>
      <c r="E42" s="74" t="s">
        <v>106</v>
      </c>
      <c r="F42" s="75" t="s">
        <v>107</v>
      </c>
      <c r="G42" s="73" t="s">
        <v>2094</v>
      </c>
    </row>
    <row r="43" spans="1:7">
      <c r="A43" s="72" t="s">
        <v>313</v>
      </c>
      <c r="B43" s="72" t="s">
        <v>312</v>
      </c>
      <c r="C43" s="72" t="s">
        <v>2159</v>
      </c>
      <c r="D43" s="75" t="s">
        <v>313</v>
      </c>
      <c r="E43" s="74" t="s">
        <v>108</v>
      </c>
      <c r="F43" s="75" t="s">
        <v>109</v>
      </c>
      <c r="G43" s="73" t="s">
        <v>2095</v>
      </c>
    </row>
    <row r="44" spans="1:7">
      <c r="A44" s="72" t="s">
        <v>315</v>
      </c>
      <c r="B44" s="72" t="s">
        <v>314</v>
      </c>
      <c r="C44" s="72" t="s">
        <v>2160</v>
      </c>
      <c r="D44" s="75" t="s">
        <v>315</v>
      </c>
      <c r="E44" s="74" t="s">
        <v>110</v>
      </c>
      <c r="F44" s="75" t="s">
        <v>111</v>
      </c>
      <c r="G44" s="73" t="s">
        <v>2096</v>
      </c>
    </row>
    <row r="45" spans="1:7">
      <c r="A45" s="72" t="s">
        <v>317</v>
      </c>
      <c r="B45" s="72" t="s">
        <v>316</v>
      </c>
      <c r="C45" s="72" t="s">
        <v>2161</v>
      </c>
      <c r="D45" s="75" t="s">
        <v>317</v>
      </c>
      <c r="E45" s="74" t="s">
        <v>112</v>
      </c>
      <c r="F45" s="75" t="s">
        <v>113</v>
      </c>
      <c r="G45" s="73" t="s">
        <v>2097</v>
      </c>
    </row>
    <row r="46" spans="1:7">
      <c r="A46" s="72" t="s">
        <v>319</v>
      </c>
      <c r="B46" s="72" t="s">
        <v>318</v>
      </c>
      <c r="C46" s="72" t="s">
        <v>2162</v>
      </c>
      <c r="D46" s="75" t="s">
        <v>1701</v>
      </c>
      <c r="E46" s="74" t="s">
        <v>114</v>
      </c>
      <c r="F46" s="75" t="s">
        <v>115</v>
      </c>
      <c r="G46" s="73" t="s">
        <v>115</v>
      </c>
    </row>
    <row r="47" spans="1:7">
      <c r="A47" s="72" t="s">
        <v>321</v>
      </c>
      <c r="B47" s="72" t="s">
        <v>320</v>
      </c>
      <c r="C47" s="72" t="s">
        <v>2163</v>
      </c>
      <c r="D47" s="75" t="s">
        <v>1702</v>
      </c>
      <c r="E47" s="74" t="s">
        <v>116</v>
      </c>
      <c r="F47" s="75" t="s">
        <v>117</v>
      </c>
      <c r="G47" s="73" t="s">
        <v>117</v>
      </c>
    </row>
    <row r="48" spans="1:7">
      <c r="A48" s="72" t="s">
        <v>323</v>
      </c>
      <c r="B48" s="72" t="s">
        <v>322</v>
      </c>
      <c r="C48" s="72" t="s">
        <v>2164</v>
      </c>
      <c r="D48" s="75" t="s">
        <v>1703</v>
      </c>
      <c r="E48" s="74" t="s">
        <v>118</v>
      </c>
      <c r="F48" s="75" t="s">
        <v>119</v>
      </c>
      <c r="G48" s="73" t="s">
        <v>2098</v>
      </c>
    </row>
    <row r="49" spans="1:7">
      <c r="A49" s="72" t="s">
        <v>325</v>
      </c>
      <c r="B49" s="72" t="s">
        <v>324</v>
      </c>
      <c r="C49" s="72" t="s">
        <v>2165</v>
      </c>
      <c r="D49" s="75" t="s">
        <v>1704</v>
      </c>
      <c r="E49" s="74" t="s">
        <v>120</v>
      </c>
      <c r="F49" s="75" t="s">
        <v>121</v>
      </c>
      <c r="G49" s="73" t="s">
        <v>121</v>
      </c>
    </row>
    <row r="50" spans="1:7">
      <c r="A50" s="72" t="s">
        <v>327</v>
      </c>
      <c r="B50" s="72" t="s">
        <v>326</v>
      </c>
      <c r="C50" s="72" t="s">
        <v>2166</v>
      </c>
      <c r="D50" s="75" t="s">
        <v>1705</v>
      </c>
      <c r="E50" s="74" t="s">
        <v>122</v>
      </c>
      <c r="F50" s="75" t="s">
        <v>123</v>
      </c>
      <c r="G50" s="73" t="s">
        <v>123</v>
      </c>
    </row>
    <row r="51" spans="1:7">
      <c r="A51" s="72" t="s">
        <v>329</v>
      </c>
      <c r="B51" s="72" t="s">
        <v>328</v>
      </c>
      <c r="C51" s="72" t="s">
        <v>2167</v>
      </c>
      <c r="D51" s="75" t="s">
        <v>329</v>
      </c>
      <c r="E51" s="74" t="s">
        <v>124</v>
      </c>
      <c r="F51" s="75" t="s">
        <v>125</v>
      </c>
      <c r="G51" s="73" t="s">
        <v>125</v>
      </c>
    </row>
    <row r="52" spans="1:7">
      <c r="A52" s="72" t="s">
        <v>331</v>
      </c>
      <c r="B52" s="72" t="s">
        <v>330</v>
      </c>
      <c r="C52" s="72" t="s">
        <v>2168</v>
      </c>
      <c r="D52" s="75" t="s">
        <v>331</v>
      </c>
      <c r="E52" s="74" t="s">
        <v>126</v>
      </c>
      <c r="F52" s="75" t="s">
        <v>127</v>
      </c>
      <c r="G52" s="73" t="s">
        <v>127</v>
      </c>
    </row>
    <row r="53" spans="1:7">
      <c r="A53" s="72" t="s">
        <v>333</v>
      </c>
      <c r="B53" s="72" t="s">
        <v>332</v>
      </c>
      <c r="C53" s="72" t="s">
        <v>2169</v>
      </c>
      <c r="D53" s="75" t="s">
        <v>333</v>
      </c>
      <c r="E53" s="74" t="s">
        <v>128</v>
      </c>
      <c r="F53" s="75" t="s">
        <v>129</v>
      </c>
      <c r="G53" s="73" t="s">
        <v>2099</v>
      </c>
    </row>
    <row r="54" spans="1:7">
      <c r="A54" s="72" t="s">
        <v>335</v>
      </c>
      <c r="B54" s="72" t="s">
        <v>334</v>
      </c>
      <c r="C54" s="72" t="s">
        <v>2170</v>
      </c>
      <c r="D54" s="75" t="s">
        <v>1706</v>
      </c>
      <c r="E54" s="74" t="s">
        <v>130</v>
      </c>
      <c r="F54" s="75" t="s">
        <v>131</v>
      </c>
      <c r="G54" s="73" t="s">
        <v>131</v>
      </c>
    </row>
    <row r="55" spans="1:7">
      <c r="A55" s="72" t="s">
        <v>337</v>
      </c>
      <c r="B55" s="72" t="s">
        <v>336</v>
      </c>
      <c r="C55" s="72" t="s">
        <v>2171</v>
      </c>
      <c r="D55" s="75" t="s">
        <v>1707</v>
      </c>
      <c r="E55" s="74" t="s">
        <v>132</v>
      </c>
      <c r="F55" s="75" t="s">
        <v>133</v>
      </c>
      <c r="G55" s="73" t="s">
        <v>133</v>
      </c>
    </row>
    <row r="56" spans="1:7">
      <c r="A56" s="72" t="s">
        <v>339</v>
      </c>
      <c r="B56" s="72" t="s">
        <v>338</v>
      </c>
      <c r="C56" s="72" t="s">
        <v>2172</v>
      </c>
      <c r="D56" s="75" t="s">
        <v>1708</v>
      </c>
      <c r="E56" s="74" t="s">
        <v>134</v>
      </c>
      <c r="F56" s="75" t="s">
        <v>135</v>
      </c>
      <c r="G56" s="73" t="s">
        <v>2100</v>
      </c>
    </row>
    <row r="57" spans="1:7">
      <c r="A57" s="72" t="s">
        <v>341</v>
      </c>
      <c r="B57" s="72" t="s">
        <v>340</v>
      </c>
      <c r="C57" s="72" t="s">
        <v>2173</v>
      </c>
      <c r="D57" s="75" t="s">
        <v>1709</v>
      </c>
      <c r="E57" s="74" t="s">
        <v>136</v>
      </c>
      <c r="F57" s="75" t="s">
        <v>137</v>
      </c>
      <c r="G57" s="73" t="s">
        <v>137</v>
      </c>
    </row>
    <row r="58" spans="1:7">
      <c r="A58" s="72" t="s">
        <v>343</v>
      </c>
      <c r="B58" s="72" t="s">
        <v>342</v>
      </c>
      <c r="C58" s="72" t="s">
        <v>2174</v>
      </c>
      <c r="D58" s="75" t="s">
        <v>1710</v>
      </c>
      <c r="E58" s="74" t="s">
        <v>138</v>
      </c>
      <c r="F58" s="75" t="s">
        <v>139</v>
      </c>
      <c r="G58" s="73" t="s">
        <v>2101</v>
      </c>
    </row>
    <row r="59" spans="1:7">
      <c r="A59" s="72" t="s">
        <v>345</v>
      </c>
      <c r="B59" s="72" t="s">
        <v>344</v>
      </c>
      <c r="C59" s="72" t="s">
        <v>2175</v>
      </c>
      <c r="D59" s="75" t="s">
        <v>345</v>
      </c>
      <c r="E59" s="74" t="s">
        <v>140</v>
      </c>
      <c r="F59" s="75" t="s">
        <v>141</v>
      </c>
      <c r="G59" s="73" t="s">
        <v>141</v>
      </c>
    </row>
    <row r="60" spans="1:7">
      <c r="A60" s="72" t="s">
        <v>347</v>
      </c>
      <c r="B60" s="72" t="s">
        <v>346</v>
      </c>
      <c r="C60" s="72" t="s">
        <v>2176</v>
      </c>
      <c r="D60" s="75" t="s">
        <v>1711</v>
      </c>
      <c r="E60" s="74" t="s">
        <v>142</v>
      </c>
      <c r="F60" s="75" t="s">
        <v>143</v>
      </c>
      <c r="G60" s="73" t="s">
        <v>2102</v>
      </c>
    </row>
    <row r="61" spans="1:7">
      <c r="A61" s="72" t="s">
        <v>349</v>
      </c>
      <c r="B61" s="72" t="s">
        <v>348</v>
      </c>
      <c r="C61" s="72" t="s">
        <v>2177</v>
      </c>
      <c r="D61" s="75" t="s">
        <v>1712</v>
      </c>
      <c r="E61" s="74" t="s">
        <v>144</v>
      </c>
      <c r="F61" s="75" t="s">
        <v>145</v>
      </c>
      <c r="G61" s="73" t="s">
        <v>145</v>
      </c>
    </row>
    <row r="62" spans="1:7">
      <c r="A62" s="72" t="s">
        <v>351</v>
      </c>
      <c r="B62" s="72" t="s">
        <v>350</v>
      </c>
      <c r="C62" s="72" t="s">
        <v>2178</v>
      </c>
      <c r="D62" s="75" t="s">
        <v>351</v>
      </c>
      <c r="E62" s="74" t="s">
        <v>146</v>
      </c>
      <c r="F62" s="75" t="s">
        <v>147</v>
      </c>
      <c r="G62" s="73" t="s">
        <v>147</v>
      </c>
    </row>
    <row r="63" spans="1:7">
      <c r="A63" s="72" t="s">
        <v>353</v>
      </c>
      <c r="B63" s="72" t="s">
        <v>352</v>
      </c>
      <c r="C63" s="72" t="s">
        <v>2179</v>
      </c>
      <c r="D63" s="75" t="s">
        <v>1713</v>
      </c>
      <c r="E63" s="74" t="s">
        <v>148</v>
      </c>
      <c r="F63" s="75" t="s">
        <v>149</v>
      </c>
      <c r="G63" s="73" t="s">
        <v>2103</v>
      </c>
    </row>
    <row r="64" spans="1:7">
      <c r="A64" s="72" t="s">
        <v>355</v>
      </c>
      <c r="B64" s="72" t="s">
        <v>354</v>
      </c>
      <c r="C64" s="72" t="s">
        <v>2180</v>
      </c>
      <c r="D64" s="75" t="s">
        <v>355</v>
      </c>
      <c r="E64" s="74" t="s">
        <v>150</v>
      </c>
      <c r="F64" s="75" t="s">
        <v>151</v>
      </c>
      <c r="G64" s="73" t="s">
        <v>2104</v>
      </c>
    </row>
    <row r="65" spans="1:7">
      <c r="A65" s="72" t="s">
        <v>357</v>
      </c>
      <c r="B65" s="72" t="s">
        <v>356</v>
      </c>
      <c r="C65" s="72" t="s">
        <v>2181</v>
      </c>
      <c r="D65" s="75" t="s">
        <v>357</v>
      </c>
      <c r="E65" s="74" t="s">
        <v>152</v>
      </c>
      <c r="F65" s="75" t="s">
        <v>153</v>
      </c>
      <c r="G65" s="73" t="s">
        <v>153</v>
      </c>
    </row>
    <row r="66" spans="1:7">
      <c r="A66" s="72" t="s">
        <v>359</v>
      </c>
      <c r="B66" s="72" t="s">
        <v>358</v>
      </c>
      <c r="C66" s="72" t="s">
        <v>2182</v>
      </c>
      <c r="D66" s="75" t="s">
        <v>1714</v>
      </c>
      <c r="E66" s="74" t="s">
        <v>154</v>
      </c>
      <c r="F66" s="75" t="s">
        <v>155</v>
      </c>
      <c r="G66" s="73" t="s">
        <v>155</v>
      </c>
    </row>
    <row r="67" spans="1:7">
      <c r="A67" s="72" t="s">
        <v>361</v>
      </c>
      <c r="B67" s="72" t="s">
        <v>360</v>
      </c>
      <c r="C67" s="72" t="s">
        <v>2183</v>
      </c>
      <c r="D67" s="75" t="s">
        <v>1715</v>
      </c>
      <c r="E67" s="74" t="s">
        <v>156</v>
      </c>
      <c r="F67" s="75" t="s">
        <v>157</v>
      </c>
      <c r="G67" s="73" t="s">
        <v>2105</v>
      </c>
    </row>
    <row r="68" spans="1:7">
      <c r="A68" s="72" t="s">
        <v>363</v>
      </c>
      <c r="B68" s="72" t="s">
        <v>362</v>
      </c>
      <c r="C68" s="72" t="s">
        <v>2184</v>
      </c>
      <c r="D68" s="75" t="s">
        <v>1716</v>
      </c>
      <c r="E68" s="74" t="s">
        <v>158</v>
      </c>
      <c r="F68" s="75" t="s">
        <v>159</v>
      </c>
      <c r="G68" s="73" t="s">
        <v>159</v>
      </c>
    </row>
    <row r="69" spans="1:7">
      <c r="A69" s="72" t="s">
        <v>365</v>
      </c>
      <c r="B69" s="72" t="s">
        <v>364</v>
      </c>
      <c r="C69" s="72" t="s">
        <v>2185</v>
      </c>
      <c r="D69" s="75" t="s">
        <v>365</v>
      </c>
      <c r="E69" s="74" t="s">
        <v>160</v>
      </c>
      <c r="F69" s="75" t="s">
        <v>161</v>
      </c>
      <c r="G69" s="73" t="s">
        <v>161</v>
      </c>
    </row>
    <row r="70" spans="1:7">
      <c r="A70" s="72" t="s">
        <v>367</v>
      </c>
      <c r="B70" s="72" t="s">
        <v>366</v>
      </c>
      <c r="C70" s="72" t="s">
        <v>2186</v>
      </c>
      <c r="D70" s="75" t="s">
        <v>367</v>
      </c>
      <c r="E70" s="74" t="s">
        <v>162</v>
      </c>
      <c r="F70" s="75" t="s">
        <v>163</v>
      </c>
      <c r="G70" s="73" t="s">
        <v>163</v>
      </c>
    </row>
    <row r="71" spans="1:7">
      <c r="A71" s="72" t="s">
        <v>369</v>
      </c>
      <c r="B71" s="72" t="s">
        <v>368</v>
      </c>
      <c r="C71" s="72" t="s">
        <v>2187</v>
      </c>
      <c r="D71" s="75" t="s">
        <v>369</v>
      </c>
      <c r="E71" s="74" t="s">
        <v>164</v>
      </c>
      <c r="F71" s="75" t="s">
        <v>165</v>
      </c>
      <c r="G71" s="73" t="s">
        <v>2106</v>
      </c>
    </row>
    <row r="72" spans="1:7">
      <c r="A72" s="72" t="s">
        <v>371</v>
      </c>
      <c r="B72" s="72" t="s">
        <v>370</v>
      </c>
      <c r="C72" s="72" t="s">
        <v>2188</v>
      </c>
      <c r="D72" s="75" t="s">
        <v>371</v>
      </c>
      <c r="E72" s="74" t="s">
        <v>166</v>
      </c>
      <c r="F72" s="75" t="s">
        <v>167</v>
      </c>
      <c r="G72" s="73" t="s">
        <v>167</v>
      </c>
    </row>
    <row r="73" spans="1:7">
      <c r="A73" s="72" t="s">
        <v>373</v>
      </c>
      <c r="B73" s="72" t="s">
        <v>372</v>
      </c>
      <c r="C73" s="72" t="s">
        <v>2189</v>
      </c>
      <c r="D73" s="75" t="s">
        <v>373</v>
      </c>
      <c r="E73" s="74" t="s">
        <v>168</v>
      </c>
      <c r="F73" s="75" t="s">
        <v>169</v>
      </c>
      <c r="G73" s="73" t="s">
        <v>2107</v>
      </c>
    </row>
    <row r="74" spans="1:7">
      <c r="A74" s="72" t="s">
        <v>375</v>
      </c>
      <c r="B74" s="72" t="s">
        <v>374</v>
      </c>
      <c r="C74" s="72" t="s">
        <v>2190</v>
      </c>
      <c r="D74" s="75" t="s">
        <v>375</v>
      </c>
      <c r="E74" s="74" t="s">
        <v>170</v>
      </c>
      <c r="F74" s="75" t="s">
        <v>171</v>
      </c>
      <c r="G74" s="73" t="s">
        <v>2108</v>
      </c>
    </row>
    <row r="75" spans="1:7">
      <c r="A75" s="72" t="s">
        <v>377</v>
      </c>
      <c r="B75" s="72" t="s">
        <v>376</v>
      </c>
      <c r="C75" s="72" t="s">
        <v>2191</v>
      </c>
      <c r="D75" s="75" t="s">
        <v>377</v>
      </c>
      <c r="E75" s="74" t="s">
        <v>172</v>
      </c>
      <c r="F75" s="75" t="s">
        <v>173</v>
      </c>
      <c r="G75" s="73" t="s">
        <v>2109</v>
      </c>
    </row>
    <row r="76" spans="1:7">
      <c r="A76" s="72" t="s">
        <v>379</v>
      </c>
      <c r="B76" s="72" t="s">
        <v>378</v>
      </c>
      <c r="C76" s="72" t="s">
        <v>2192</v>
      </c>
      <c r="D76" s="75" t="s">
        <v>1717</v>
      </c>
      <c r="E76" s="74" t="s">
        <v>174</v>
      </c>
      <c r="F76" s="75" t="s">
        <v>175</v>
      </c>
      <c r="G76" s="73" t="s">
        <v>175</v>
      </c>
    </row>
    <row r="77" spans="1:7">
      <c r="A77" s="72" t="s">
        <v>381</v>
      </c>
      <c r="B77" s="72" t="s">
        <v>380</v>
      </c>
      <c r="C77" s="72" t="s">
        <v>2193</v>
      </c>
      <c r="D77" s="75" t="s">
        <v>381</v>
      </c>
      <c r="E77" s="74" t="s">
        <v>176</v>
      </c>
      <c r="F77" s="75" t="s">
        <v>177</v>
      </c>
      <c r="G77" s="73" t="s">
        <v>177</v>
      </c>
    </row>
    <row r="78" spans="1:7">
      <c r="A78" s="72" t="s">
        <v>383</v>
      </c>
      <c r="B78" s="72" t="s">
        <v>382</v>
      </c>
      <c r="C78" s="72" t="s">
        <v>2194</v>
      </c>
      <c r="D78" s="75" t="s">
        <v>383</v>
      </c>
      <c r="E78" s="74" t="s">
        <v>178</v>
      </c>
      <c r="F78" s="75" t="s">
        <v>179</v>
      </c>
      <c r="G78" s="73" t="s">
        <v>179</v>
      </c>
    </row>
    <row r="79" spans="1:7">
      <c r="A79" s="72" t="s">
        <v>385</v>
      </c>
      <c r="B79" s="72" t="s">
        <v>384</v>
      </c>
      <c r="C79" s="72" t="s">
        <v>2195</v>
      </c>
      <c r="D79" s="75" t="s">
        <v>385</v>
      </c>
      <c r="E79" s="74" t="s">
        <v>180</v>
      </c>
      <c r="F79" s="75" t="s">
        <v>181</v>
      </c>
      <c r="G79" s="73" t="s">
        <v>181</v>
      </c>
    </row>
    <row r="80" spans="1:7">
      <c r="A80" s="72" t="s">
        <v>387</v>
      </c>
      <c r="B80" s="72" t="s">
        <v>386</v>
      </c>
      <c r="C80" s="72" t="s">
        <v>2196</v>
      </c>
      <c r="D80" s="75" t="s">
        <v>1718</v>
      </c>
      <c r="E80" s="74" t="s">
        <v>182</v>
      </c>
      <c r="F80" s="75" t="s">
        <v>183</v>
      </c>
      <c r="G80" s="73" t="s">
        <v>2110</v>
      </c>
    </row>
    <row r="81" spans="1:7">
      <c r="A81" s="72" t="s">
        <v>389</v>
      </c>
      <c r="B81" s="72" t="s">
        <v>388</v>
      </c>
      <c r="C81" s="72" t="s">
        <v>2197</v>
      </c>
      <c r="D81" s="75" t="s">
        <v>389</v>
      </c>
      <c r="E81" s="74" t="s">
        <v>184</v>
      </c>
      <c r="F81" s="75" t="s">
        <v>185</v>
      </c>
      <c r="G81" s="73" t="s">
        <v>2111</v>
      </c>
    </row>
    <row r="82" spans="1:7">
      <c r="A82" s="72" t="s">
        <v>391</v>
      </c>
      <c r="B82" s="72" t="s">
        <v>390</v>
      </c>
      <c r="C82" s="72" t="s">
        <v>2198</v>
      </c>
      <c r="D82" s="75" t="s">
        <v>391</v>
      </c>
      <c r="E82" s="74" t="s">
        <v>186</v>
      </c>
      <c r="F82" s="75" t="s">
        <v>187</v>
      </c>
      <c r="G82" s="73" t="s">
        <v>1628</v>
      </c>
    </row>
    <row r="83" spans="1:7">
      <c r="A83" s="72" t="s">
        <v>393</v>
      </c>
      <c r="B83" s="72" t="s">
        <v>392</v>
      </c>
      <c r="C83" s="72" t="s">
        <v>2199</v>
      </c>
      <c r="D83" s="75" t="s">
        <v>1719</v>
      </c>
      <c r="E83" s="74" t="s">
        <v>188</v>
      </c>
      <c r="F83" s="75" t="s">
        <v>189</v>
      </c>
      <c r="G83" s="73" t="s">
        <v>2112</v>
      </c>
    </row>
    <row r="84" spans="1:7">
      <c r="A84" s="72" t="s">
        <v>395</v>
      </c>
      <c r="B84" s="72" t="s">
        <v>394</v>
      </c>
      <c r="C84" s="72" t="s">
        <v>2200</v>
      </c>
      <c r="D84" s="75" t="s">
        <v>395</v>
      </c>
      <c r="E84" s="74" t="s">
        <v>190</v>
      </c>
      <c r="F84" s="75" t="s">
        <v>191</v>
      </c>
      <c r="G84" s="73" t="s">
        <v>191</v>
      </c>
    </row>
    <row r="85" spans="1:7">
      <c r="A85" s="72" t="s">
        <v>397</v>
      </c>
      <c r="B85" s="72" t="s">
        <v>396</v>
      </c>
      <c r="C85" s="72" t="s">
        <v>2201</v>
      </c>
      <c r="D85" s="75" t="s">
        <v>1720</v>
      </c>
      <c r="E85" s="74" t="s">
        <v>192</v>
      </c>
      <c r="F85" s="75" t="s">
        <v>193</v>
      </c>
      <c r="G85" s="73" t="s">
        <v>2113</v>
      </c>
    </row>
    <row r="86" spans="1:7">
      <c r="A86" s="72" t="s">
        <v>399</v>
      </c>
      <c r="B86" s="72" t="s">
        <v>398</v>
      </c>
      <c r="C86" s="72" t="s">
        <v>2202</v>
      </c>
      <c r="D86" s="75" t="s">
        <v>399</v>
      </c>
      <c r="E86" s="74" t="s">
        <v>194</v>
      </c>
      <c r="F86" s="75" t="s">
        <v>195</v>
      </c>
      <c r="G86" s="73" t="s">
        <v>195</v>
      </c>
    </row>
    <row r="87" spans="1:7">
      <c r="A87" s="72" t="s">
        <v>401</v>
      </c>
      <c r="B87" s="72" t="s">
        <v>400</v>
      </c>
      <c r="C87" s="72" t="s">
        <v>2203</v>
      </c>
      <c r="D87" s="75" t="s">
        <v>1721</v>
      </c>
      <c r="E87" s="74" t="s">
        <v>2860</v>
      </c>
      <c r="F87" s="75" t="s">
        <v>2075</v>
      </c>
      <c r="G87" s="73" t="s">
        <v>1684</v>
      </c>
    </row>
    <row r="88" spans="1:7">
      <c r="A88" s="72" t="s">
        <v>403</v>
      </c>
      <c r="B88" s="72" t="s">
        <v>402</v>
      </c>
      <c r="C88" s="72" t="s">
        <v>2204</v>
      </c>
      <c r="D88" s="75" t="s">
        <v>1722</v>
      </c>
      <c r="E88" s="74" t="s">
        <v>2861</v>
      </c>
      <c r="F88" s="75" t="s">
        <v>2115</v>
      </c>
      <c r="G88" s="73" t="s">
        <v>2114</v>
      </c>
    </row>
    <row r="89" spans="1:7">
      <c r="A89" s="72" t="s">
        <v>405</v>
      </c>
      <c r="B89" s="72" t="s">
        <v>404</v>
      </c>
      <c r="C89" s="72" t="s">
        <v>2205</v>
      </c>
      <c r="D89" s="75" t="s">
        <v>1723</v>
      </c>
      <c r="E89" s="74" t="s">
        <v>2862</v>
      </c>
      <c r="F89" s="75" t="s">
        <v>2078</v>
      </c>
      <c r="G89" s="73" t="s">
        <v>1690</v>
      </c>
    </row>
    <row r="90" spans="1:7">
      <c r="A90" s="72" t="s">
        <v>407</v>
      </c>
      <c r="B90" s="72" t="s">
        <v>406</v>
      </c>
      <c r="C90" s="72" t="s">
        <v>2206</v>
      </c>
      <c r="D90" s="75" t="s">
        <v>1724</v>
      </c>
    </row>
    <row r="91" spans="1:7">
      <c r="A91" s="72" t="s">
        <v>409</v>
      </c>
      <c r="B91" s="72" t="s">
        <v>408</v>
      </c>
      <c r="C91" s="72" t="s">
        <v>2207</v>
      </c>
      <c r="D91" s="75" t="s">
        <v>1725</v>
      </c>
    </row>
    <row r="92" spans="1:7">
      <c r="A92" s="72" t="s">
        <v>411</v>
      </c>
      <c r="B92" s="72" t="s">
        <v>410</v>
      </c>
      <c r="C92" s="72" t="s">
        <v>2208</v>
      </c>
      <c r="D92" s="75" t="s">
        <v>411</v>
      </c>
    </row>
    <row r="93" spans="1:7">
      <c r="A93" s="72" t="s">
        <v>413</v>
      </c>
      <c r="B93" s="72" t="s">
        <v>412</v>
      </c>
      <c r="C93" s="72" t="s">
        <v>2209</v>
      </c>
      <c r="D93" s="75" t="s">
        <v>413</v>
      </c>
    </row>
    <row r="94" spans="1:7">
      <c r="A94" s="72" t="s">
        <v>415</v>
      </c>
      <c r="B94" s="72" t="s">
        <v>414</v>
      </c>
      <c r="C94" s="72" t="s">
        <v>2210</v>
      </c>
      <c r="D94" s="75" t="s">
        <v>1726</v>
      </c>
    </row>
    <row r="95" spans="1:7">
      <c r="A95" s="72" t="s">
        <v>417</v>
      </c>
      <c r="B95" s="72" t="s">
        <v>416</v>
      </c>
      <c r="C95" s="72" t="s">
        <v>2211</v>
      </c>
      <c r="D95" s="75" t="s">
        <v>1727</v>
      </c>
    </row>
    <row r="96" spans="1:7">
      <c r="A96" s="72" t="s">
        <v>419</v>
      </c>
      <c r="B96" s="72" t="s">
        <v>418</v>
      </c>
      <c r="C96" s="72" t="s">
        <v>2212</v>
      </c>
      <c r="D96" s="75" t="s">
        <v>419</v>
      </c>
    </row>
    <row r="97" spans="1:4">
      <c r="A97" s="72" t="s">
        <v>421</v>
      </c>
      <c r="B97" s="72" t="s">
        <v>420</v>
      </c>
      <c r="C97" s="72" t="s">
        <v>2213</v>
      </c>
      <c r="D97" s="75" t="s">
        <v>421</v>
      </c>
    </row>
    <row r="98" spans="1:4">
      <c r="A98" s="72" t="s">
        <v>423</v>
      </c>
      <c r="B98" s="72" t="s">
        <v>422</v>
      </c>
      <c r="C98" s="72" t="s">
        <v>2214</v>
      </c>
      <c r="D98" s="75" t="s">
        <v>423</v>
      </c>
    </row>
    <row r="99" spans="1:4">
      <c r="A99" s="72" t="s">
        <v>425</v>
      </c>
      <c r="B99" s="72" t="s">
        <v>424</v>
      </c>
      <c r="C99" s="72" t="s">
        <v>2215</v>
      </c>
      <c r="D99" s="75" t="s">
        <v>425</v>
      </c>
    </row>
    <row r="100" spans="1:4">
      <c r="A100" s="72" t="s">
        <v>47</v>
      </c>
      <c r="B100" s="72" t="s">
        <v>426</v>
      </c>
      <c r="C100" s="72" t="s">
        <v>2216</v>
      </c>
      <c r="D100" s="75" t="s">
        <v>47</v>
      </c>
    </row>
    <row r="101" spans="1:4">
      <c r="A101" s="72" t="s">
        <v>428</v>
      </c>
      <c r="B101" s="72" t="s">
        <v>427</v>
      </c>
      <c r="C101" s="72" t="s">
        <v>2217</v>
      </c>
      <c r="D101" s="75" t="s">
        <v>1728</v>
      </c>
    </row>
    <row r="102" spans="1:4">
      <c r="A102" s="72" t="s">
        <v>430</v>
      </c>
      <c r="B102" s="72" t="s">
        <v>429</v>
      </c>
      <c r="C102" s="72" t="s">
        <v>2218</v>
      </c>
      <c r="D102" s="75" t="s">
        <v>430</v>
      </c>
    </row>
    <row r="103" spans="1:4">
      <c r="A103" s="72" t="s">
        <v>432</v>
      </c>
      <c r="B103" s="72" t="s">
        <v>431</v>
      </c>
      <c r="C103" s="72" t="s">
        <v>2219</v>
      </c>
      <c r="D103" s="75" t="s">
        <v>432</v>
      </c>
    </row>
    <row r="104" spans="1:4">
      <c r="A104" s="72" t="s">
        <v>434</v>
      </c>
      <c r="B104" s="72" t="s">
        <v>433</v>
      </c>
      <c r="C104" s="72" t="s">
        <v>2220</v>
      </c>
      <c r="D104" s="75" t="s">
        <v>434</v>
      </c>
    </row>
    <row r="105" spans="1:4">
      <c r="A105" s="72" t="s">
        <v>436</v>
      </c>
      <c r="B105" s="72" t="s">
        <v>435</v>
      </c>
      <c r="C105" s="72" t="s">
        <v>2221</v>
      </c>
      <c r="D105" s="75" t="s">
        <v>1729</v>
      </c>
    </row>
    <row r="106" spans="1:4">
      <c r="A106" s="72" t="s">
        <v>438</v>
      </c>
      <c r="B106" s="72" t="s">
        <v>437</v>
      </c>
      <c r="C106" s="72" t="s">
        <v>2222</v>
      </c>
      <c r="D106" s="75" t="s">
        <v>438</v>
      </c>
    </row>
    <row r="107" spans="1:4">
      <c r="A107" s="72" t="s">
        <v>440</v>
      </c>
      <c r="B107" s="72" t="s">
        <v>439</v>
      </c>
      <c r="C107" s="72" t="s">
        <v>2223</v>
      </c>
      <c r="D107" s="75" t="s">
        <v>1730</v>
      </c>
    </row>
    <row r="108" spans="1:4">
      <c r="A108" s="72" t="s">
        <v>442</v>
      </c>
      <c r="B108" s="72" t="s">
        <v>441</v>
      </c>
      <c r="C108" s="72" t="s">
        <v>2224</v>
      </c>
      <c r="D108" s="75" t="s">
        <v>1731</v>
      </c>
    </row>
    <row r="109" spans="1:4">
      <c r="A109" s="72" t="s">
        <v>444</v>
      </c>
      <c r="B109" s="72" t="s">
        <v>443</v>
      </c>
      <c r="C109" s="72" t="s">
        <v>2225</v>
      </c>
      <c r="D109" s="75" t="s">
        <v>1732</v>
      </c>
    </row>
    <row r="110" spans="1:4">
      <c r="A110" s="72" t="s">
        <v>446</v>
      </c>
      <c r="B110" s="72" t="s">
        <v>445</v>
      </c>
      <c r="C110" s="72" t="s">
        <v>2226</v>
      </c>
      <c r="D110" s="75" t="s">
        <v>446</v>
      </c>
    </row>
    <row r="111" spans="1:4">
      <c r="A111" s="72" t="s">
        <v>448</v>
      </c>
      <c r="B111" s="72" t="s">
        <v>447</v>
      </c>
      <c r="C111" s="72" t="s">
        <v>2227</v>
      </c>
      <c r="D111" s="75" t="s">
        <v>448</v>
      </c>
    </row>
    <row r="112" spans="1:4">
      <c r="A112" s="72" t="s">
        <v>450</v>
      </c>
      <c r="B112" s="72" t="s">
        <v>449</v>
      </c>
      <c r="C112" s="72" t="s">
        <v>2228</v>
      </c>
      <c r="D112" s="75" t="s">
        <v>450</v>
      </c>
    </row>
    <row r="113" spans="1:4">
      <c r="A113" s="72" t="s">
        <v>452</v>
      </c>
      <c r="B113" s="72" t="s">
        <v>451</v>
      </c>
      <c r="C113" s="72" t="s">
        <v>2229</v>
      </c>
      <c r="D113" s="75" t="s">
        <v>452</v>
      </c>
    </row>
    <row r="114" spans="1:4">
      <c r="A114" s="72" t="s">
        <v>454</v>
      </c>
      <c r="B114" s="72" t="s">
        <v>453</v>
      </c>
      <c r="C114" s="72" t="s">
        <v>2230</v>
      </c>
      <c r="D114" s="75" t="s">
        <v>454</v>
      </c>
    </row>
    <row r="115" spans="1:4">
      <c r="A115" s="72" t="s">
        <v>456</v>
      </c>
      <c r="B115" s="72" t="s">
        <v>455</v>
      </c>
      <c r="C115" s="72" t="s">
        <v>2231</v>
      </c>
      <c r="D115" s="75" t="s">
        <v>1733</v>
      </c>
    </row>
    <row r="116" spans="1:4">
      <c r="A116" s="72" t="s">
        <v>458</v>
      </c>
      <c r="B116" s="72" t="s">
        <v>457</v>
      </c>
      <c r="C116" s="72" t="s">
        <v>2232</v>
      </c>
      <c r="D116" s="75" t="s">
        <v>458</v>
      </c>
    </row>
    <row r="117" spans="1:4">
      <c r="A117" s="72" t="s">
        <v>460</v>
      </c>
      <c r="B117" s="72" t="s">
        <v>459</v>
      </c>
      <c r="C117" s="72" t="s">
        <v>2233</v>
      </c>
      <c r="D117" s="75" t="s">
        <v>1734</v>
      </c>
    </row>
    <row r="118" spans="1:4">
      <c r="A118" s="72" t="s">
        <v>462</v>
      </c>
      <c r="B118" s="72" t="s">
        <v>461</v>
      </c>
      <c r="C118" s="72" t="s">
        <v>2234</v>
      </c>
      <c r="D118" s="75" t="s">
        <v>462</v>
      </c>
    </row>
    <row r="119" spans="1:4">
      <c r="A119" s="72" t="s">
        <v>464</v>
      </c>
      <c r="B119" s="72" t="s">
        <v>463</v>
      </c>
      <c r="C119" s="72" t="s">
        <v>2235</v>
      </c>
      <c r="D119" s="75" t="s">
        <v>1735</v>
      </c>
    </row>
    <row r="120" spans="1:4">
      <c r="A120" s="72" t="s">
        <v>466</v>
      </c>
      <c r="B120" s="72" t="s">
        <v>465</v>
      </c>
      <c r="C120" s="72" t="s">
        <v>2236</v>
      </c>
      <c r="D120" s="75" t="s">
        <v>1736</v>
      </c>
    </row>
    <row r="121" spans="1:4">
      <c r="A121" s="72" t="s">
        <v>468</v>
      </c>
      <c r="B121" s="72" t="s">
        <v>467</v>
      </c>
      <c r="C121" s="72" t="s">
        <v>2237</v>
      </c>
      <c r="D121" s="75" t="s">
        <v>468</v>
      </c>
    </row>
    <row r="122" spans="1:4">
      <c r="A122" s="72" t="s">
        <v>470</v>
      </c>
      <c r="B122" s="72" t="s">
        <v>469</v>
      </c>
      <c r="C122" s="72" t="s">
        <v>2238</v>
      </c>
      <c r="D122" s="75" t="s">
        <v>1737</v>
      </c>
    </row>
    <row r="123" spans="1:4">
      <c r="A123" s="72" t="s">
        <v>472</v>
      </c>
      <c r="B123" s="72" t="s">
        <v>471</v>
      </c>
      <c r="C123" s="72" t="s">
        <v>2239</v>
      </c>
      <c r="D123" s="75" t="s">
        <v>472</v>
      </c>
    </row>
    <row r="124" spans="1:4">
      <c r="A124" s="72" t="s">
        <v>474</v>
      </c>
      <c r="B124" s="72" t="s">
        <v>473</v>
      </c>
      <c r="C124" s="72" t="s">
        <v>2240</v>
      </c>
      <c r="D124" s="75" t="s">
        <v>1738</v>
      </c>
    </row>
    <row r="125" spans="1:4">
      <c r="A125" s="72" t="s">
        <v>476</v>
      </c>
      <c r="B125" s="72" t="s">
        <v>475</v>
      </c>
      <c r="C125" s="72" t="s">
        <v>2241</v>
      </c>
      <c r="D125" s="75" t="s">
        <v>476</v>
      </c>
    </row>
    <row r="126" spans="1:4">
      <c r="A126" s="72" t="s">
        <v>478</v>
      </c>
      <c r="B126" s="72" t="s">
        <v>477</v>
      </c>
      <c r="C126" s="72" t="s">
        <v>2242</v>
      </c>
      <c r="D126" s="75" t="s">
        <v>1739</v>
      </c>
    </row>
    <row r="127" spans="1:4">
      <c r="A127" s="72" t="s">
        <v>480</v>
      </c>
      <c r="B127" s="72" t="s">
        <v>479</v>
      </c>
      <c r="C127" s="72" t="s">
        <v>2243</v>
      </c>
      <c r="D127" s="75" t="s">
        <v>480</v>
      </c>
    </row>
    <row r="128" spans="1:4">
      <c r="A128" s="72" t="s">
        <v>482</v>
      </c>
      <c r="B128" s="72" t="s">
        <v>481</v>
      </c>
      <c r="C128" s="72" t="s">
        <v>2244</v>
      </c>
      <c r="D128" s="75" t="s">
        <v>1740</v>
      </c>
    </row>
    <row r="129" spans="1:4">
      <c r="A129" s="72" t="s">
        <v>484</v>
      </c>
      <c r="B129" s="72" t="s">
        <v>483</v>
      </c>
      <c r="C129" s="72" t="s">
        <v>2245</v>
      </c>
      <c r="D129" s="75" t="s">
        <v>484</v>
      </c>
    </row>
    <row r="130" spans="1:4">
      <c r="A130" s="72" t="s">
        <v>486</v>
      </c>
      <c r="B130" s="72" t="s">
        <v>485</v>
      </c>
      <c r="C130" s="72" t="s">
        <v>2246</v>
      </c>
      <c r="D130" s="75" t="s">
        <v>486</v>
      </c>
    </row>
    <row r="131" spans="1:4">
      <c r="A131" s="72" t="s">
        <v>488</v>
      </c>
      <c r="B131" s="72" t="s">
        <v>487</v>
      </c>
      <c r="C131" s="72" t="s">
        <v>2247</v>
      </c>
      <c r="D131" s="75" t="s">
        <v>488</v>
      </c>
    </row>
    <row r="132" spans="1:4">
      <c r="A132" s="72" t="s">
        <v>490</v>
      </c>
      <c r="B132" s="72" t="s">
        <v>489</v>
      </c>
      <c r="C132" s="72" t="s">
        <v>2248</v>
      </c>
      <c r="D132" s="75" t="s">
        <v>490</v>
      </c>
    </row>
    <row r="133" spans="1:4">
      <c r="A133" s="72" t="s">
        <v>492</v>
      </c>
      <c r="B133" s="72" t="s">
        <v>491</v>
      </c>
      <c r="C133" s="72" t="s">
        <v>2249</v>
      </c>
      <c r="D133" s="75" t="s">
        <v>492</v>
      </c>
    </row>
    <row r="134" spans="1:4">
      <c r="A134" s="72" t="s">
        <v>494</v>
      </c>
      <c r="B134" s="72" t="s">
        <v>493</v>
      </c>
      <c r="C134" s="72" t="s">
        <v>2250</v>
      </c>
      <c r="D134" s="75" t="s">
        <v>1741</v>
      </c>
    </row>
    <row r="135" spans="1:4">
      <c r="A135" s="72" t="s">
        <v>496</v>
      </c>
      <c r="B135" s="72" t="s">
        <v>495</v>
      </c>
      <c r="C135" s="72" t="s">
        <v>2251</v>
      </c>
      <c r="D135" s="75" t="s">
        <v>496</v>
      </c>
    </row>
    <row r="136" spans="1:4">
      <c r="A136" s="72" t="s">
        <v>498</v>
      </c>
      <c r="B136" s="72" t="s">
        <v>497</v>
      </c>
      <c r="C136" s="72" t="s">
        <v>2252</v>
      </c>
      <c r="D136" s="75" t="s">
        <v>498</v>
      </c>
    </row>
    <row r="137" spans="1:4">
      <c r="A137" s="72" t="s">
        <v>500</v>
      </c>
      <c r="B137" s="72" t="s">
        <v>499</v>
      </c>
      <c r="C137" s="72" t="s">
        <v>2253</v>
      </c>
      <c r="D137" s="75" t="s">
        <v>1742</v>
      </c>
    </row>
    <row r="138" spans="1:4">
      <c r="A138" s="72" t="s">
        <v>502</v>
      </c>
      <c r="B138" s="72" t="s">
        <v>501</v>
      </c>
      <c r="C138" s="72" t="s">
        <v>2254</v>
      </c>
      <c r="D138" s="75" t="s">
        <v>502</v>
      </c>
    </row>
    <row r="139" spans="1:4">
      <c r="A139" s="72" t="s">
        <v>504</v>
      </c>
      <c r="B139" s="72" t="s">
        <v>503</v>
      </c>
      <c r="C139" s="72" t="s">
        <v>2255</v>
      </c>
      <c r="D139" s="75" t="s">
        <v>504</v>
      </c>
    </row>
    <row r="140" spans="1:4">
      <c r="A140" s="72" t="s">
        <v>506</v>
      </c>
      <c r="B140" s="72" t="s">
        <v>505</v>
      </c>
      <c r="C140" s="72" t="s">
        <v>2256</v>
      </c>
      <c r="D140" s="75" t="s">
        <v>506</v>
      </c>
    </row>
    <row r="141" spans="1:4">
      <c r="A141" s="72" t="s">
        <v>508</v>
      </c>
      <c r="B141" s="72" t="s">
        <v>507</v>
      </c>
      <c r="C141" s="72" t="s">
        <v>2257</v>
      </c>
      <c r="D141" s="75" t="s">
        <v>508</v>
      </c>
    </row>
    <row r="142" spans="1:4">
      <c r="A142" s="72" t="s">
        <v>510</v>
      </c>
      <c r="B142" s="72" t="s">
        <v>509</v>
      </c>
      <c r="C142" s="72" t="s">
        <v>2258</v>
      </c>
      <c r="D142" s="75" t="s">
        <v>510</v>
      </c>
    </row>
    <row r="143" spans="1:4">
      <c r="A143" s="72" t="s">
        <v>512</v>
      </c>
      <c r="B143" s="72" t="s">
        <v>511</v>
      </c>
      <c r="C143" s="72" t="s">
        <v>2259</v>
      </c>
      <c r="D143" s="75" t="s">
        <v>512</v>
      </c>
    </row>
    <row r="144" spans="1:4">
      <c r="A144" s="72" t="s">
        <v>514</v>
      </c>
      <c r="B144" s="72" t="s">
        <v>513</v>
      </c>
      <c r="C144" s="72" t="s">
        <v>2260</v>
      </c>
      <c r="D144" s="75" t="s">
        <v>514</v>
      </c>
    </row>
    <row r="145" spans="1:4">
      <c r="A145" s="72" t="s">
        <v>516</v>
      </c>
      <c r="B145" s="72" t="s">
        <v>515</v>
      </c>
      <c r="C145" s="72" t="s">
        <v>2261</v>
      </c>
      <c r="D145" s="75" t="s">
        <v>516</v>
      </c>
    </row>
    <row r="146" spans="1:4">
      <c r="A146" s="72" t="s">
        <v>518</v>
      </c>
      <c r="B146" s="72" t="s">
        <v>517</v>
      </c>
      <c r="C146" s="72" t="s">
        <v>2262</v>
      </c>
      <c r="D146" s="75" t="s">
        <v>518</v>
      </c>
    </row>
    <row r="147" spans="1:4">
      <c r="A147" s="72" t="s">
        <v>520</v>
      </c>
      <c r="B147" s="72" t="s">
        <v>519</v>
      </c>
      <c r="C147" s="72" t="s">
        <v>2263</v>
      </c>
      <c r="D147" s="75" t="s">
        <v>1743</v>
      </c>
    </row>
    <row r="148" spans="1:4">
      <c r="A148" s="72" t="s">
        <v>522</v>
      </c>
      <c r="B148" s="72" t="s">
        <v>521</v>
      </c>
      <c r="C148" s="72" t="s">
        <v>2264</v>
      </c>
      <c r="D148" s="75" t="s">
        <v>1744</v>
      </c>
    </row>
    <row r="149" spans="1:4">
      <c r="A149" s="72" t="s">
        <v>524</v>
      </c>
      <c r="B149" s="72" t="s">
        <v>523</v>
      </c>
      <c r="C149" s="72" t="s">
        <v>2265</v>
      </c>
      <c r="D149" s="75" t="s">
        <v>1745</v>
      </c>
    </row>
    <row r="150" spans="1:4">
      <c r="A150" s="72" t="s">
        <v>526</v>
      </c>
      <c r="B150" s="72" t="s">
        <v>525</v>
      </c>
      <c r="C150" s="72" t="s">
        <v>2266</v>
      </c>
      <c r="D150" s="75" t="s">
        <v>1746</v>
      </c>
    </row>
    <row r="151" spans="1:4">
      <c r="A151" s="72" t="s">
        <v>528</v>
      </c>
      <c r="B151" s="72" t="s">
        <v>527</v>
      </c>
      <c r="C151" s="72" t="s">
        <v>2267</v>
      </c>
      <c r="D151" s="75" t="s">
        <v>1747</v>
      </c>
    </row>
    <row r="152" spans="1:4">
      <c r="A152" s="72" t="s">
        <v>530</v>
      </c>
      <c r="B152" s="72" t="s">
        <v>529</v>
      </c>
      <c r="C152" s="72" t="s">
        <v>2268</v>
      </c>
      <c r="D152" s="75" t="s">
        <v>530</v>
      </c>
    </row>
    <row r="153" spans="1:4">
      <c r="A153" s="72" t="s">
        <v>532</v>
      </c>
      <c r="B153" s="72" t="s">
        <v>531</v>
      </c>
      <c r="C153" s="72" t="s">
        <v>2269</v>
      </c>
      <c r="D153" s="75" t="s">
        <v>1748</v>
      </c>
    </row>
    <row r="154" spans="1:4">
      <c r="A154" s="72" t="s">
        <v>534</v>
      </c>
      <c r="B154" s="72" t="s">
        <v>533</v>
      </c>
      <c r="C154" s="72" t="s">
        <v>2270</v>
      </c>
      <c r="D154" s="75" t="s">
        <v>1749</v>
      </c>
    </row>
    <row r="155" spans="1:4">
      <c r="A155" s="72" t="s">
        <v>536</v>
      </c>
      <c r="B155" s="72" t="s">
        <v>535</v>
      </c>
      <c r="C155" s="72" t="s">
        <v>2271</v>
      </c>
      <c r="D155" s="75" t="s">
        <v>1750</v>
      </c>
    </row>
    <row r="156" spans="1:4">
      <c r="A156" s="72" t="s">
        <v>538</v>
      </c>
      <c r="B156" s="72" t="s">
        <v>537</v>
      </c>
      <c r="C156" s="72" t="s">
        <v>2272</v>
      </c>
      <c r="D156" s="75" t="s">
        <v>1751</v>
      </c>
    </row>
    <row r="157" spans="1:4">
      <c r="A157" s="72" t="s">
        <v>540</v>
      </c>
      <c r="B157" s="72" t="s">
        <v>539</v>
      </c>
      <c r="C157" s="72" t="s">
        <v>2273</v>
      </c>
      <c r="D157" s="75" t="s">
        <v>540</v>
      </c>
    </row>
    <row r="158" spans="1:4">
      <c r="A158" s="72" t="s">
        <v>542</v>
      </c>
      <c r="B158" s="72" t="s">
        <v>541</v>
      </c>
      <c r="C158" s="72" t="s">
        <v>2274</v>
      </c>
      <c r="D158" s="75" t="s">
        <v>542</v>
      </c>
    </row>
    <row r="159" spans="1:4">
      <c r="A159" s="72" t="s">
        <v>544</v>
      </c>
      <c r="B159" s="72" t="s">
        <v>543</v>
      </c>
      <c r="C159" s="72" t="s">
        <v>2275</v>
      </c>
      <c r="D159" s="75" t="s">
        <v>544</v>
      </c>
    </row>
    <row r="160" spans="1:4">
      <c r="A160" s="72" t="s">
        <v>546</v>
      </c>
      <c r="B160" s="72" t="s">
        <v>545</v>
      </c>
      <c r="C160" s="72" t="s">
        <v>2276</v>
      </c>
      <c r="D160" s="75" t="s">
        <v>1752</v>
      </c>
    </row>
    <row r="161" spans="1:4">
      <c r="A161" s="72" t="s">
        <v>548</v>
      </c>
      <c r="B161" s="72" t="s">
        <v>547</v>
      </c>
      <c r="C161" s="72" t="s">
        <v>2277</v>
      </c>
      <c r="D161" s="75" t="s">
        <v>1753</v>
      </c>
    </row>
    <row r="162" spans="1:4">
      <c r="A162" s="72" t="s">
        <v>550</v>
      </c>
      <c r="B162" s="72" t="s">
        <v>549</v>
      </c>
      <c r="C162" s="72" t="s">
        <v>2278</v>
      </c>
      <c r="D162" s="75" t="s">
        <v>1754</v>
      </c>
    </row>
    <row r="163" spans="1:4">
      <c r="A163" s="72" t="s">
        <v>552</v>
      </c>
      <c r="B163" s="72" t="s">
        <v>551</v>
      </c>
      <c r="C163" s="72" t="s">
        <v>2279</v>
      </c>
      <c r="D163" s="75" t="s">
        <v>1755</v>
      </c>
    </row>
    <row r="164" spans="1:4">
      <c r="A164" s="72" t="s">
        <v>554</v>
      </c>
      <c r="B164" s="72" t="s">
        <v>553</v>
      </c>
      <c r="C164" s="72" t="s">
        <v>2280</v>
      </c>
      <c r="D164" s="75" t="s">
        <v>554</v>
      </c>
    </row>
    <row r="165" spans="1:4">
      <c r="A165" s="72" t="s">
        <v>556</v>
      </c>
      <c r="B165" s="72" t="s">
        <v>555</v>
      </c>
      <c r="C165" s="72" t="s">
        <v>2281</v>
      </c>
      <c r="D165" s="75" t="s">
        <v>1756</v>
      </c>
    </row>
    <row r="166" spans="1:4">
      <c r="A166" s="72" t="s">
        <v>558</v>
      </c>
      <c r="B166" s="72" t="s">
        <v>557</v>
      </c>
      <c r="C166" s="72" t="s">
        <v>2282</v>
      </c>
      <c r="D166" s="75" t="s">
        <v>1757</v>
      </c>
    </row>
    <row r="167" spans="1:4">
      <c r="A167" s="72" t="s">
        <v>560</v>
      </c>
      <c r="B167" s="72" t="s">
        <v>559</v>
      </c>
      <c r="C167" s="72" t="s">
        <v>2283</v>
      </c>
      <c r="D167" s="75" t="s">
        <v>1758</v>
      </c>
    </row>
    <row r="168" spans="1:4">
      <c r="A168" s="72" t="s">
        <v>562</v>
      </c>
      <c r="B168" s="72" t="s">
        <v>561</v>
      </c>
      <c r="C168" s="72" t="s">
        <v>2284</v>
      </c>
      <c r="D168" s="75" t="s">
        <v>1759</v>
      </c>
    </row>
    <row r="169" spans="1:4">
      <c r="A169" s="72" t="s">
        <v>564</v>
      </c>
      <c r="B169" s="72" t="s">
        <v>563</v>
      </c>
      <c r="C169" s="72" t="s">
        <v>2285</v>
      </c>
      <c r="D169" s="75" t="s">
        <v>1760</v>
      </c>
    </row>
    <row r="170" spans="1:4">
      <c r="A170" s="72" t="s">
        <v>566</v>
      </c>
      <c r="B170" s="72" t="s">
        <v>565</v>
      </c>
      <c r="C170" s="72" t="s">
        <v>2286</v>
      </c>
      <c r="D170" s="75" t="s">
        <v>1761</v>
      </c>
    </row>
    <row r="171" spans="1:4">
      <c r="A171" s="72" t="s">
        <v>568</v>
      </c>
      <c r="B171" s="72" t="s">
        <v>567</v>
      </c>
      <c r="C171" s="72" t="s">
        <v>2287</v>
      </c>
      <c r="D171" s="75" t="s">
        <v>568</v>
      </c>
    </row>
    <row r="172" spans="1:4">
      <c r="A172" s="72" t="s">
        <v>570</v>
      </c>
      <c r="B172" s="72" t="s">
        <v>569</v>
      </c>
      <c r="C172" s="72" t="s">
        <v>2288</v>
      </c>
      <c r="D172" s="75" t="s">
        <v>1762</v>
      </c>
    </row>
    <row r="173" spans="1:4">
      <c r="A173" s="72" t="s">
        <v>572</v>
      </c>
      <c r="B173" s="72" t="s">
        <v>571</v>
      </c>
      <c r="C173" s="72" t="s">
        <v>2289</v>
      </c>
      <c r="D173" s="75" t="s">
        <v>572</v>
      </c>
    </row>
    <row r="174" spans="1:4">
      <c r="A174" s="72" t="s">
        <v>574</v>
      </c>
      <c r="B174" s="72" t="s">
        <v>573</v>
      </c>
      <c r="C174" s="72" t="s">
        <v>2290</v>
      </c>
      <c r="D174" s="75" t="s">
        <v>574</v>
      </c>
    </row>
    <row r="175" spans="1:4">
      <c r="A175" s="72" t="s">
        <v>576</v>
      </c>
      <c r="B175" s="72" t="s">
        <v>575</v>
      </c>
      <c r="C175" s="72" t="s">
        <v>2291</v>
      </c>
      <c r="D175" s="75" t="s">
        <v>1763</v>
      </c>
    </row>
    <row r="176" spans="1:4">
      <c r="A176" s="72" t="s">
        <v>578</v>
      </c>
      <c r="B176" s="72" t="s">
        <v>577</v>
      </c>
      <c r="C176" s="72" t="s">
        <v>2292</v>
      </c>
      <c r="D176" s="75" t="s">
        <v>578</v>
      </c>
    </row>
    <row r="177" spans="1:4">
      <c r="A177" s="72" t="s">
        <v>580</v>
      </c>
      <c r="B177" s="72" t="s">
        <v>579</v>
      </c>
      <c r="C177" s="72" t="s">
        <v>2293</v>
      </c>
      <c r="D177" s="75" t="s">
        <v>580</v>
      </c>
    </row>
    <row r="178" spans="1:4">
      <c r="A178" s="72" t="s">
        <v>582</v>
      </c>
      <c r="B178" s="72" t="s">
        <v>581</v>
      </c>
      <c r="C178" s="72" t="s">
        <v>2294</v>
      </c>
      <c r="D178" s="75" t="s">
        <v>1764</v>
      </c>
    </row>
    <row r="179" spans="1:4">
      <c r="A179" s="72" t="s">
        <v>584</v>
      </c>
      <c r="B179" s="72" t="s">
        <v>583</v>
      </c>
      <c r="C179" s="72" t="s">
        <v>2295</v>
      </c>
      <c r="D179" s="75" t="s">
        <v>1765</v>
      </c>
    </row>
    <row r="180" spans="1:4">
      <c r="A180" s="72" t="s">
        <v>586</v>
      </c>
      <c r="B180" s="72" t="s">
        <v>585</v>
      </c>
      <c r="C180" s="72" t="s">
        <v>2296</v>
      </c>
      <c r="D180" s="75" t="s">
        <v>1766</v>
      </c>
    </row>
    <row r="181" spans="1:4">
      <c r="A181" s="72" t="s">
        <v>588</v>
      </c>
      <c r="B181" s="72" t="s">
        <v>587</v>
      </c>
      <c r="C181" s="72" t="s">
        <v>2297</v>
      </c>
      <c r="D181" s="75" t="s">
        <v>1767</v>
      </c>
    </row>
    <row r="182" spans="1:4">
      <c r="A182" s="72" t="s">
        <v>590</v>
      </c>
      <c r="B182" s="72" t="s">
        <v>589</v>
      </c>
      <c r="C182" s="72" t="s">
        <v>2298</v>
      </c>
      <c r="D182" s="75" t="s">
        <v>1768</v>
      </c>
    </row>
    <row r="183" spans="1:4">
      <c r="A183" s="72" t="s">
        <v>592</v>
      </c>
      <c r="B183" s="72" t="s">
        <v>591</v>
      </c>
      <c r="C183" s="72" t="s">
        <v>2299</v>
      </c>
      <c r="D183" s="75" t="s">
        <v>592</v>
      </c>
    </row>
    <row r="184" spans="1:4">
      <c r="A184" s="72" t="s">
        <v>594</v>
      </c>
      <c r="B184" s="72" t="s">
        <v>593</v>
      </c>
      <c r="C184" s="72" t="s">
        <v>2300</v>
      </c>
      <c r="D184" s="75" t="s">
        <v>594</v>
      </c>
    </row>
    <row r="185" spans="1:4">
      <c r="A185" s="72" t="s">
        <v>596</v>
      </c>
      <c r="B185" s="72" t="s">
        <v>595</v>
      </c>
      <c r="C185" s="72" t="s">
        <v>2301</v>
      </c>
      <c r="D185" s="75" t="s">
        <v>596</v>
      </c>
    </row>
    <row r="186" spans="1:4">
      <c r="A186" s="72" t="s">
        <v>598</v>
      </c>
      <c r="B186" s="72" t="s">
        <v>597</v>
      </c>
      <c r="C186" s="72" t="s">
        <v>2302</v>
      </c>
      <c r="D186" s="75" t="s">
        <v>1769</v>
      </c>
    </row>
    <row r="187" spans="1:4">
      <c r="A187" s="72" t="s">
        <v>600</v>
      </c>
      <c r="B187" s="72" t="s">
        <v>599</v>
      </c>
      <c r="C187" s="72" t="s">
        <v>2303</v>
      </c>
      <c r="D187" s="75" t="s">
        <v>1770</v>
      </c>
    </row>
    <row r="188" spans="1:4">
      <c r="A188" s="72" t="s">
        <v>602</v>
      </c>
      <c r="B188" s="72" t="s">
        <v>601</v>
      </c>
      <c r="C188" s="72" t="s">
        <v>2304</v>
      </c>
      <c r="D188" s="75" t="s">
        <v>602</v>
      </c>
    </row>
    <row r="189" spans="1:4">
      <c r="A189" s="72" t="s">
        <v>604</v>
      </c>
      <c r="B189" s="72" t="s">
        <v>603</v>
      </c>
      <c r="C189" s="72" t="s">
        <v>2305</v>
      </c>
      <c r="D189" s="75" t="s">
        <v>604</v>
      </c>
    </row>
    <row r="190" spans="1:4">
      <c r="A190" s="72" t="s">
        <v>606</v>
      </c>
      <c r="B190" s="72" t="s">
        <v>605</v>
      </c>
      <c r="C190" s="72" t="s">
        <v>2306</v>
      </c>
      <c r="D190" s="75" t="s">
        <v>606</v>
      </c>
    </row>
    <row r="191" spans="1:4">
      <c r="A191" s="72" t="s">
        <v>608</v>
      </c>
      <c r="B191" s="72" t="s">
        <v>607</v>
      </c>
      <c r="C191" s="72" t="s">
        <v>2307</v>
      </c>
      <c r="D191" s="75" t="s">
        <v>1771</v>
      </c>
    </row>
    <row r="192" spans="1:4">
      <c r="A192" s="72" t="s">
        <v>610</v>
      </c>
      <c r="B192" s="72" t="s">
        <v>609</v>
      </c>
      <c r="C192" s="72" t="s">
        <v>2308</v>
      </c>
      <c r="D192" s="75" t="s">
        <v>1772</v>
      </c>
    </row>
    <row r="193" spans="1:4">
      <c r="A193" s="72" t="s">
        <v>612</v>
      </c>
      <c r="B193" s="72" t="s">
        <v>611</v>
      </c>
      <c r="C193" s="72" t="s">
        <v>2309</v>
      </c>
      <c r="D193" s="75" t="s">
        <v>612</v>
      </c>
    </row>
    <row r="194" spans="1:4">
      <c r="A194" s="72" t="s">
        <v>614</v>
      </c>
      <c r="B194" s="72" t="s">
        <v>613</v>
      </c>
      <c r="C194" s="72" t="s">
        <v>2310</v>
      </c>
      <c r="D194" s="75" t="s">
        <v>1773</v>
      </c>
    </row>
    <row r="195" spans="1:4">
      <c r="A195" s="72" t="s">
        <v>616</v>
      </c>
      <c r="B195" s="72" t="s">
        <v>615</v>
      </c>
      <c r="C195" s="72" t="s">
        <v>2311</v>
      </c>
      <c r="D195" s="75" t="s">
        <v>616</v>
      </c>
    </row>
    <row r="196" spans="1:4">
      <c r="A196" s="72" t="s">
        <v>618</v>
      </c>
      <c r="B196" s="72" t="s">
        <v>617</v>
      </c>
      <c r="C196" s="72" t="s">
        <v>2312</v>
      </c>
      <c r="D196" s="75" t="s">
        <v>1774</v>
      </c>
    </row>
    <row r="197" spans="1:4">
      <c r="A197" s="72" t="s">
        <v>620</v>
      </c>
      <c r="B197" s="72" t="s">
        <v>619</v>
      </c>
      <c r="C197" s="72" t="s">
        <v>2313</v>
      </c>
      <c r="D197" s="75" t="s">
        <v>620</v>
      </c>
    </row>
    <row r="198" spans="1:4">
      <c r="A198" s="72" t="s">
        <v>622</v>
      </c>
      <c r="B198" s="72" t="s">
        <v>621</v>
      </c>
      <c r="C198" s="72" t="s">
        <v>2314</v>
      </c>
      <c r="D198" s="75" t="s">
        <v>622</v>
      </c>
    </row>
    <row r="199" spans="1:4">
      <c r="A199" s="72" t="s">
        <v>624</v>
      </c>
      <c r="B199" s="72" t="s">
        <v>623</v>
      </c>
      <c r="C199" s="72" t="s">
        <v>2315</v>
      </c>
      <c r="D199" s="75" t="s">
        <v>624</v>
      </c>
    </row>
    <row r="200" spans="1:4">
      <c r="A200" s="72" t="s">
        <v>626</v>
      </c>
      <c r="B200" s="72" t="s">
        <v>625</v>
      </c>
      <c r="C200" s="72" t="s">
        <v>2316</v>
      </c>
      <c r="D200" s="75" t="s">
        <v>626</v>
      </c>
    </row>
    <row r="201" spans="1:4">
      <c r="A201" s="72" t="s">
        <v>628</v>
      </c>
      <c r="B201" s="72" t="s">
        <v>627</v>
      </c>
      <c r="C201" s="72" t="s">
        <v>2317</v>
      </c>
      <c r="D201" s="75" t="s">
        <v>628</v>
      </c>
    </row>
    <row r="202" spans="1:4">
      <c r="A202" s="72" t="s">
        <v>630</v>
      </c>
      <c r="B202" s="72" t="s">
        <v>629</v>
      </c>
      <c r="C202" s="72" t="s">
        <v>2318</v>
      </c>
      <c r="D202" s="75" t="s">
        <v>630</v>
      </c>
    </row>
    <row r="203" spans="1:4">
      <c r="A203" s="72" t="s">
        <v>632</v>
      </c>
      <c r="B203" s="72" t="s">
        <v>631</v>
      </c>
      <c r="C203" s="72" t="s">
        <v>2319</v>
      </c>
      <c r="D203" s="75" t="s">
        <v>1775</v>
      </c>
    </row>
    <row r="204" spans="1:4">
      <c r="A204" s="72" t="s">
        <v>634</v>
      </c>
      <c r="B204" s="72" t="s">
        <v>633</v>
      </c>
      <c r="C204" s="72" t="s">
        <v>2320</v>
      </c>
      <c r="D204" s="75" t="s">
        <v>634</v>
      </c>
    </row>
    <row r="205" spans="1:4">
      <c r="A205" s="72" t="s">
        <v>636</v>
      </c>
      <c r="B205" s="72" t="s">
        <v>635</v>
      </c>
      <c r="C205" s="72" t="s">
        <v>2321</v>
      </c>
      <c r="D205" s="75" t="s">
        <v>1776</v>
      </c>
    </row>
    <row r="206" spans="1:4">
      <c r="A206" s="72" t="s">
        <v>638</v>
      </c>
      <c r="B206" s="72" t="s">
        <v>637</v>
      </c>
      <c r="C206" s="72" t="s">
        <v>2322</v>
      </c>
      <c r="D206" s="75" t="s">
        <v>1777</v>
      </c>
    </row>
    <row r="207" spans="1:4">
      <c r="A207" s="72" t="s">
        <v>640</v>
      </c>
      <c r="B207" s="72" t="s">
        <v>639</v>
      </c>
      <c r="C207" s="72" t="s">
        <v>2323</v>
      </c>
      <c r="D207" s="75" t="s">
        <v>640</v>
      </c>
    </row>
    <row r="208" spans="1:4">
      <c r="A208" s="72" t="s">
        <v>642</v>
      </c>
      <c r="B208" s="72" t="s">
        <v>641</v>
      </c>
      <c r="C208" s="72" t="s">
        <v>2324</v>
      </c>
      <c r="D208" s="75" t="s">
        <v>642</v>
      </c>
    </row>
    <row r="209" spans="1:4">
      <c r="A209" s="72" t="s">
        <v>644</v>
      </c>
      <c r="B209" s="72" t="s">
        <v>643</v>
      </c>
      <c r="C209" s="72" t="s">
        <v>2325</v>
      </c>
      <c r="D209" s="75" t="s">
        <v>644</v>
      </c>
    </row>
    <row r="210" spans="1:4">
      <c r="A210" s="72" t="s">
        <v>646</v>
      </c>
      <c r="B210" s="72" t="s">
        <v>645</v>
      </c>
      <c r="C210" s="72" t="s">
        <v>2326</v>
      </c>
      <c r="D210" s="75" t="s">
        <v>646</v>
      </c>
    </row>
    <row r="211" spans="1:4">
      <c r="A211" s="72" t="s">
        <v>648</v>
      </c>
      <c r="B211" s="72" t="s">
        <v>647</v>
      </c>
      <c r="C211" s="72" t="s">
        <v>2327</v>
      </c>
      <c r="D211" s="75" t="s">
        <v>1778</v>
      </c>
    </row>
    <row r="212" spans="1:4">
      <c r="A212" s="72" t="s">
        <v>650</v>
      </c>
      <c r="B212" s="72" t="s">
        <v>649</v>
      </c>
      <c r="C212" s="72" t="s">
        <v>2328</v>
      </c>
      <c r="D212" s="75" t="s">
        <v>1779</v>
      </c>
    </row>
    <row r="213" spans="1:4">
      <c r="A213" s="72" t="s">
        <v>652</v>
      </c>
      <c r="B213" s="72" t="s">
        <v>651</v>
      </c>
      <c r="C213" s="72" t="s">
        <v>2329</v>
      </c>
      <c r="D213" s="75" t="s">
        <v>1780</v>
      </c>
    </row>
    <row r="214" spans="1:4">
      <c r="A214" s="72" t="s">
        <v>654</v>
      </c>
      <c r="B214" s="72" t="s">
        <v>653</v>
      </c>
      <c r="C214" s="72" t="s">
        <v>2330</v>
      </c>
      <c r="D214" s="75" t="s">
        <v>1781</v>
      </c>
    </row>
    <row r="215" spans="1:4">
      <c r="A215" s="72" t="s">
        <v>656</v>
      </c>
      <c r="B215" s="72" t="s">
        <v>655</v>
      </c>
      <c r="C215" s="72" t="s">
        <v>2331</v>
      </c>
      <c r="D215" s="75" t="s">
        <v>1782</v>
      </c>
    </row>
    <row r="216" spans="1:4">
      <c r="A216" s="72" t="s">
        <v>658</v>
      </c>
      <c r="B216" s="72" t="s">
        <v>657</v>
      </c>
      <c r="C216" s="72" t="s">
        <v>2332</v>
      </c>
      <c r="D216" s="75" t="s">
        <v>658</v>
      </c>
    </row>
    <row r="217" spans="1:4">
      <c r="A217" s="72" t="s">
        <v>660</v>
      </c>
      <c r="B217" s="72" t="s">
        <v>659</v>
      </c>
      <c r="C217" s="72" t="s">
        <v>2333</v>
      </c>
      <c r="D217" s="75" t="s">
        <v>1783</v>
      </c>
    </row>
    <row r="218" spans="1:4">
      <c r="A218" s="72" t="s">
        <v>662</v>
      </c>
      <c r="B218" s="72" t="s">
        <v>661</v>
      </c>
      <c r="C218" s="72" t="s">
        <v>2334</v>
      </c>
      <c r="D218" s="75" t="s">
        <v>662</v>
      </c>
    </row>
    <row r="219" spans="1:4">
      <c r="A219" s="72" t="s">
        <v>664</v>
      </c>
      <c r="B219" s="72" t="s">
        <v>663</v>
      </c>
      <c r="C219" s="72" t="s">
        <v>2335</v>
      </c>
      <c r="D219" s="75" t="s">
        <v>664</v>
      </c>
    </row>
    <row r="220" spans="1:4">
      <c r="A220" s="72" t="s">
        <v>666</v>
      </c>
      <c r="B220" s="72" t="s">
        <v>665</v>
      </c>
      <c r="C220" s="72" t="s">
        <v>2336</v>
      </c>
      <c r="D220" s="75" t="s">
        <v>666</v>
      </c>
    </row>
    <row r="221" spans="1:4">
      <c r="A221" s="72" t="s">
        <v>668</v>
      </c>
      <c r="B221" s="72" t="s">
        <v>667</v>
      </c>
      <c r="C221" s="72" t="s">
        <v>2337</v>
      </c>
      <c r="D221" s="75" t="s">
        <v>668</v>
      </c>
    </row>
    <row r="222" spans="1:4">
      <c r="A222" s="72" t="s">
        <v>670</v>
      </c>
      <c r="B222" s="72" t="s">
        <v>669</v>
      </c>
      <c r="C222" s="72" t="s">
        <v>2338</v>
      </c>
      <c r="D222" s="75" t="s">
        <v>670</v>
      </c>
    </row>
    <row r="223" spans="1:4">
      <c r="A223" s="72" t="s">
        <v>672</v>
      </c>
      <c r="B223" s="72" t="s">
        <v>671</v>
      </c>
      <c r="C223" s="72" t="s">
        <v>2339</v>
      </c>
      <c r="D223" s="75" t="s">
        <v>672</v>
      </c>
    </row>
    <row r="224" spans="1:4">
      <c r="A224" s="72" t="s">
        <v>674</v>
      </c>
      <c r="B224" s="72" t="s">
        <v>673</v>
      </c>
      <c r="C224" s="72" t="s">
        <v>2340</v>
      </c>
      <c r="D224" s="75" t="s">
        <v>674</v>
      </c>
    </row>
    <row r="225" spans="1:4">
      <c r="A225" s="72" t="s">
        <v>676</v>
      </c>
      <c r="B225" s="72" t="s">
        <v>675</v>
      </c>
      <c r="C225" s="72" t="s">
        <v>2341</v>
      </c>
      <c r="D225" s="75" t="s">
        <v>676</v>
      </c>
    </row>
    <row r="226" spans="1:4">
      <c r="A226" s="72" t="s">
        <v>678</v>
      </c>
      <c r="B226" s="72" t="s">
        <v>677</v>
      </c>
      <c r="C226" s="72" t="s">
        <v>2342</v>
      </c>
      <c r="D226" s="75" t="s">
        <v>1784</v>
      </c>
    </row>
    <row r="227" spans="1:4">
      <c r="A227" s="72" t="s">
        <v>680</v>
      </c>
      <c r="B227" s="72" t="s">
        <v>679</v>
      </c>
      <c r="C227" s="72" t="s">
        <v>2343</v>
      </c>
      <c r="D227" s="75" t="s">
        <v>1785</v>
      </c>
    </row>
    <row r="228" spans="1:4">
      <c r="A228" s="72" t="s">
        <v>682</v>
      </c>
      <c r="B228" s="72" t="s">
        <v>681</v>
      </c>
      <c r="C228" s="72" t="s">
        <v>2344</v>
      </c>
      <c r="D228" s="75" t="s">
        <v>1786</v>
      </c>
    </row>
    <row r="229" spans="1:4">
      <c r="A229" s="72" t="s">
        <v>684</v>
      </c>
      <c r="B229" s="72" t="s">
        <v>683</v>
      </c>
      <c r="C229" s="72" t="s">
        <v>2345</v>
      </c>
      <c r="D229" s="75" t="s">
        <v>684</v>
      </c>
    </row>
    <row r="230" spans="1:4">
      <c r="A230" s="72" t="s">
        <v>686</v>
      </c>
      <c r="B230" s="72" t="s">
        <v>685</v>
      </c>
      <c r="C230" s="72" t="s">
        <v>2346</v>
      </c>
      <c r="D230" s="75" t="s">
        <v>1787</v>
      </c>
    </row>
    <row r="231" spans="1:4">
      <c r="A231" s="72" t="s">
        <v>688</v>
      </c>
      <c r="B231" s="72" t="s">
        <v>687</v>
      </c>
      <c r="C231" s="72" t="s">
        <v>2347</v>
      </c>
      <c r="D231" s="75" t="s">
        <v>1788</v>
      </c>
    </row>
    <row r="232" spans="1:4">
      <c r="A232" s="72" t="s">
        <v>690</v>
      </c>
      <c r="B232" s="72" t="s">
        <v>689</v>
      </c>
      <c r="C232" s="72" t="s">
        <v>2348</v>
      </c>
      <c r="D232" s="75" t="s">
        <v>690</v>
      </c>
    </row>
    <row r="233" spans="1:4">
      <c r="A233" s="72" t="s">
        <v>692</v>
      </c>
      <c r="B233" s="72" t="s">
        <v>691</v>
      </c>
      <c r="C233" s="72" t="s">
        <v>2349</v>
      </c>
      <c r="D233" s="75" t="s">
        <v>1789</v>
      </c>
    </row>
    <row r="234" spans="1:4">
      <c r="A234" s="72" t="s">
        <v>694</v>
      </c>
      <c r="B234" s="72" t="s">
        <v>693</v>
      </c>
      <c r="C234" s="72" t="s">
        <v>2350</v>
      </c>
      <c r="D234" s="75" t="s">
        <v>1790</v>
      </c>
    </row>
    <row r="235" spans="1:4">
      <c r="A235" s="72" t="s">
        <v>696</v>
      </c>
      <c r="B235" s="72" t="s">
        <v>695</v>
      </c>
      <c r="C235" s="72" t="s">
        <v>2351</v>
      </c>
      <c r="D235" s="75" t="s">
        <v>1791</v>
      </c>
    </row>
    <row r="236" spans="1:4">
      <c r="A236" s="72" t="s">
        <v>698</v>
      </c>
      <c r="B236" s="72" t="s">
        <v>697</v>
      </c>
      <c r="C236" s="72" t="s">
        <v>2352</v>
      </c>
      <c r="D236" s="75" t="s">
        <v>1792</v>
      </c>
    </row>
    <row r="237" spans="1:4">
      <c r="A237" s="72" t="s">
        <v>700</v>
      </c>
      <c r="B237" s="72" t="s">
        <v>699</v>
      </c>
      <c r="C237" s="72" t="s">
        <v>2353</v>
      </c>
      <c r="D237" s="75" t="s">
        <v>1793</v>
      </c>
    </row>
    <row r="238" spans="1:4">
      <c r="A238" s="72" t="s">
        <v>702</v>
      </c>
      <c r="B238" s="72" t="s">
        <v>701</v>
      </c>
      <c r="C238" s="72" t="s">
        <v>2354</v>
      </c>
      <c r="D238" s="75" t="s">
        <v>1794</v>
      </c>
    </row>
    <row r="239" spans="1:4">
      <c r="A239" s="72" t="s">
        <v>704</v>
      </c>
      <c r="B239" s="72" t="s">
        <v>703</v>
      </c>
      <c r="C239" s="72" t="s">
        <v>2355</v>
      </c>
      <c r="D239" s="75" t="s">
        <v>704</v>
      </c>
    </row>
    <row r="240" spans="1:4">
      <c r="A240" s="72" t="s">
        <v>706</v>
      </c>
      <c r="B240" s="72" t="s">
        <v>705</v>
      </c>
      <c r="C240" s="72" t="s">
        <v>2356</v>
      </c>
      <c r="D240" s="75" t="s">
        <v>1795</v>
      </c>
    </row>
    <row r="241" spans="1:4">
      <c r="A241" s="72" t="s">
        <v>708</v>
      </c>
      <c r="B241" s="72" t="s">
        <v>707</v>
      </c>
      <c r="C241" s="72" t="s">
        <v>2357</v>
      </c>
      <c r="D241" s="75" t="s">
        <v>1796</v>
      </c>
    </row>
    <row r="242" spans="1:4">
      <c r="A242" s="72" t="s">
        <v>710</v>
      </c>
      <c r="B242" s="72" t="s">
        <v>709</v>
      </c>
      <c r="C242" s="72" t="s">
        <v>2358</v>
      </c>
      <c r="D242" s="75" t="s">
        <v>1797</v>
      </c>
    </row>
    <row r="243" spans="1:4">
      <c r="A243" s="72" t="s">
        <v>712</v>
      </c>
      <c r="B243" s="72" t="s">
        <v>711</v>
      </c>
      <c r="C243" s="72" t="s">
        <v>2359</v>
      </c>
      <c r="D243" s="75" t="s">
        <v>1798</v>
      </c>
    </row>
    <row r="244" spans="1:4">
      <c r="A244" s="72" t="s">
        <v>714</v>
      </c>
      <c r="B244" s="72" t="s">
        <v>713</v>
      </c>
      <c r="C244" s="72" t="s">
        <v>2360</v>
      </c>
      <c r="D244" s="75" t="s">
        <v>1799</v>
      </c>
    </row>
    <row r="245" spans="1:4">
      <c r="A245" s="72" t="s">
        <v>716</v>
      </c>
      <c r="B245" s="72" t="s">
        <v>715</v>
      </c>
      <c r="C245" s="72" t="s">
        <v>2361</v>
      </c>
      <c r="D245" s="75" t="s">
        <v>1800</v>
      </c>
    </row>
    <row r="246" spans="1:4">
      <c r="A246" s="72" t="s">
        <v>718</v>
      </c>
      <c r="B246" s="72" t="s">
        <v>717</v>
      </c>
      <c r="C246" s="72" t="s">
        <v>2362</v>
      </c>
      <c r="D246" s="75" t="s">
        <v>718</v>
      </c>
    </row>
    <row r="247" spans="1:4">
      <c r="A247" s="72" t="s">
        <v>720</v>
      </c>
      <c r="B247" s="72" t="s">
        <v>719</v>
      </c>
      <c r="C247" s="72" t="s">
        <v>2363</v>
      </c>
      <c r="D247" s="75" t="s">
        <v>1801</v>
      </c>
    </row>
    <row r="248" spans="1:4">
      <c r="A248" s="72" t="s">
        <v>722</v>
      </c>
      <c r="B248" s="72" t="s">
        <v>721</v>
      </c>
      <c r="C248" s="72" t="s">
        <v>2364</v>
      </c>
      <c r="D248" s="75" t="s">
        <v>1802</v>
      </c>
    </row>
    <row r="249" spans="1:4">
      <c r="A249" s="72" t="s">
        <v>724</v>
      </c>
      <c r="B249" s="72" t="s">
        <v>723</v>
      </c>
      <c r="C249" s="72" t="s">
        <v>2365</v>
      </c>
      <c r="D249" s="75" t="s">
        <v>1803</v>
      </c>
    </row>
    <row r="250" spans="1:4">
      <c r="A250" s="72" t="s">
        <v>726</v>
      </c>
      <c r="B250" s="72" t="s">
        <v>725</v>
      </c>
      <c r="C250" s="72" t="s">
        <v>2366</v>
      </c>
      <c r="D250" s="75" t="s">
        <v>726</v>
      </c>
    </row>
    <row r="251" spans="1:4">
      <c r="A251" s="72" t="s">
        <v>728</v>
      </c>
      <c r="B251" s="72" t="s">
        <v>727</v>
      </c>
      <c r="C251" s="72" t="s">
        <v>2367</v>
      </c>
      <c r="D251" s="75" t="s">
        <v>1804</v>
      </c>
    </row>
    <row r="252" spans="1:4">
      <c r="A252" s="72" t="s">
        <v>730</v>
      </c>
      <c r="B252" s="72" t="s">
        <v>729</v>
      </c>
      <c r="C252" s="72" t="s">
        <v>2368</v>
      </c>
      <c r="D252" s="75" t="s">
        <v>1805</v>
      </c>
    </row>
    <row r="253" spans="1:4">
      <c r="A253" s="72" t="s">
        <v>732</v>
      </c>
      <c r="B253" s="72" t="s">
        <v>731</v>
      </c>
      <c r="C253" s="72" t="s">
        <v>2369</v>
      </c>
      <c r="D253" s="75" t="s">
        <v>1806</v>
      </c>
    </row>
    <row r="254" spans="1:4">
      <c r="A254" s="72" t="s">
        <v>734</v>
      </c>
      <c r="B254" s="72" t="s">
        <v>733</v>
      </c>
      <c r="C254" s="72" t="s">
        <v>2370</v>
      </c>
      <c r="D254" s="75" t="s">
        <v>1807</v>
      </c>
    </row>
    <row r="255" spans="1:4">
      <c r="A255" s="72" t="s">
        <v>736</v>
      </c>
      <c r="B255" s="72" t="s">
        <v>735</v>
      </c>
      <c r="C255" s="72" t="s">
        <v>2371</v>
      </c>
      <c r="D255" s="75" t="s">
        <v>1808</v>
      </c>
    </row>
    <row r="256" spans="1:4">
      <c r="A256" s="72" t="s">
        <v>738</v>
      </c>
      <c r="B256" s="72" t="s">
        <v>737</v>
      </c>
      <c r="C256" s="72" t="s">
        <v>2372</v>
      </c>
      <c r="D256" s="75" t="s">
        <v>1809</v>
      </c>
    </row>
    <row r="257" spans="1:4">
      <c r="A257" s="72" t="s">
        <v>740</v>
      </c>
      <c r="B257" s="72" t="s">
        <v>739</v>
      </c>
      <c r="C257" s="72" t="s">
        <v>2373</v>
      </c>
      <c r="D257" s="75" t="s">
        <v>1810</v>
      </c>
    </row>
    <row r="258" spans="1:4">
      <c r="A258" s="72" t="s">
        <v>742</v>
      </c>
      <c r="B258" s="72" t="s">
        <v>741</v>
      </c>
      <c r="C258" s="72" t="s">
        <v>2374</v>
      </c>
      <c r="D258" s="75" t="s">
        <v>742</v>
      </c>
    </row>
    <row r="259" spans="1:4">
      <c r="A259" s="72" t="s">
        <v>744</v>
      </c>
      <c r="B259" s="72" t="s">
        <v>743</v>
      </c>
      <c r="C259" s="72" t="s">
        <v>2375</v>
      </c>
      <c r="D259" s="75" t="s">
        <v>1811</v>
      </c>
    </row>
    <row r="260" spans="1:4">
      <c r="A260" s="72" t="s">
        <v>746</v>
      </c>
      <c r="B260" s="72" t="s">
        <v>745</v>
      </c>
      <c r="C260" s="72" t="s">
        <v>2376</v>
      </c>
      <c r="D260" s="75" t="s">
        <v>1812</v>
      </c>
    </row>
    <row r="261" spans="1:4">
      <c r="A261" s="72" t="s">
        <v>748</v>
      </c>
      <c r="B261" s="72" t="s">
        <v>747</v>
      </c>
      <c r="C261" s="72" t="s">
        <v>2377</v>
      </c>
      <c r="D261" s="75" t="s">
        <v>1813</v>
      </c>
    </row>
    <row r="262" spans="1:4">
      <c r="A262" s="72" t="s">
        <v>750</v>
      </c>
      <c r="B262" s="72" t="s">
        <v>749</v>
      </c>
      <c r="C262" s="72" t="s">
        <v>2378</v>
      </c>
      <c r="D262" s="75" t="s">
        <v>1814</v>
      </c>
    </row>
    <row r="263" spans="1:4">
      <c r="A263" s="72" t="s">
        <v>752</v>
      </c>
      <c r="B263" s="72" t="s">
        <v>751</v>
      </c>
      <c r="C263" s="72" t="s">
        <v>2379</v>
      </c>
      <c r="D263" s="75" t="s">
        <v>1815</v>
      </c>
    </row>
    <row r="264" spans="1:4">
      <c r="A264" s="72" t="s">
        <v>754</v>
      </c>
      <c r="B264" s="72" t="s">
        <v>753</v>
      </c>
      <c r="C264" s="72" t="s">
        <v>2380</v>
      </c>
      <c r="D264" s="75" t="s">
        <v>1816</v>
      </c>
    </row>
    <row r="265" spans="1:4">
      <c r="A265" s="72" t="s">
        <v>756</v>
      </c>
      <c r="B265" s="72" t="s">
        <v>755</v>
      </c>
      <c r="C265" s="72" t="s">
        <v>2381</v>
      </c>
      <c r="D265" s="75" t="s">
        <v>1817</v>
      </c>
    </row>
    <row r="266" spans="1:4">
      <c r="A266" s="72" t="s">
        <v>758</v>
      </c>
      <c r="B266" s="72" t="s">
        <v>757</v>
      </c>
      <c r="C266" s="72" t="s">
        <v>2382</v>
      </c>
      <c r="D266" s="75" t="s">
        <v>1818</v>
      </c>
    </row>
    <row r="267" spans="1:4">
      <c r="A267" s="72" t="s">
        <v>760</v>
      </c>
      <c r="B267" s="72" t="s">
        <v>759</v>
      </c>
      <c r="C267" s="72" t="s">
        <v>2383</v>
      </c>
      <c r="D267" s="75" t="s">
        <v>760</v>
      </c>
    </row>
    <row r="268" spans="1:4">
      <c r="A268" s="72" t="s">
        <v>762</v>
      </c>
      <c r="B268" s="72" t="s">
        <v>761</v>
      </c>
      <c r="C268" s="72" t="s">
        <v>2384</v>
      </c>
      <c r="D268" s="75" t="s">
        <v>1819</v>
      </c>
    </row>
    <row r="269" spans="1:4">
      <c r="A269" s="72" t="s">
        <v>764</v>
      </c>
      <c r="B269" s="72" t="s">
        <v>763</v>
      </c>
      <c r="C269" s="72" t="s">
        <v>2385</v>
      </c>
      <c r="D269" s="75" t="s">
        <v>1820</v>
      </c>
    </row>
    <row r="270" spans="1:4">
      <c r="A270" s="72" t="s">
        <v>766</v>
      </c>
      <c r="B270" s="72" t="s">
        <v>765</v>
      </c>
      <c r="C270" s="72" t="s">
        <v>2386</v>
      </c>
      <c r="D270" s="75" t="s">
        <v>1821</v>
      </c>
    </row>
    <row r="271" spans="1:4">
      <c r="A271" s="72" t="s">
        <v>768</v>
      </c>
      <c r="B271" s="72" t="s">
        <v>767</v>
      </c>
      <c r="C271" s="72" t="s">
        <v>2387</v>
      </c>
      <c r="D271" s="75" t="s">
        <v>1822</v>
      </c>
    </row>
    <row r="272" spans="1:4">
      <c r="A272" s="72" t="s">
        <v>770</v>
      </c>
      <c r="B272" s="72" t="s">
        <v>769</v>
      </c>
      <c r="C272" s="72" t="s">
        <v>2388</v>
      </c>
      <c r="D272" s="75" t="s">
        <v>1823</v>
      </c>
    </row>
    <row r="273" spans="1:4">
      <c r="A273" s="72" t="s">
        <v>772</v>
      </c>
      <c r="B273" s="72" t="s">
        <v>771</v>
      </c>
      <c r="C273" s="72" t="s">
        <v>2389</v>
      </c>
      <c r="D273" s="75" t="s">
        <v>1824</v>
      </c>
    </row>
    <row r="274" spans="1:4">
      <c r="A274" s="72" t="s">
        <v>774</v>
      </c>
      <c r="B274" s="72" t="s">
        <v>773</v>
      </c>
      <c r="C274" s="72" t="s">
        <v>2390</v>
      </c>
      <c r="D274" s="75" t="s">
        <v>774</v>
      </c>
    </row>
    <row r="275" spans="1:4">
      <c r="A275" s="72" t="s">
        <v>776</v>
      </c>
      <c r="B275" s="72" t="s">
        <v>775</v>
      </c>
      <c r="C275" s="72" t="s">
        <v>2391</v>
      </c>
      <c r="D275" s="75" t="s">
        <v>1825</v>
      </c>
    </row>
    <row r="276" spans="1:4">
      <c r="A276" s="72" t="s">
        <v>778</v>
      </c>
      <c r="B276" s="72" t="s">
        <v>777</v>
      </c>
      <c r="C276" s="72" t="s">
        <v>2392</v>
      </c>
      <c r="D276" s="75" t="s">
        <v>778</v>
      </c>
    </row>
    <row r="277" spans="1:4">
      <c r="A277" s="72" t="s">
        <v>780</v>
      </c>
      <c r="B277" s="72" t="s">
        <v>779</v>
      </c>
      <c r="C277" s="72" t="s">
        <v>2393</v>
      </c>
      <c r="D277" s="75" t="s">
        <v>780</v>
      </c>
    </row>
    <row r="278" spans="1:4">
      <c r="A278" s="72" t="s">
        <v>782</v>
      </c>
      <c r="B278" s="72" t="s">
        <v>781</v>
      </c>
      <c r="C278" s="72" t="s">
        <v>2394</v>
      </c>
      <c r="D278" s="75" t="s">
        <v>1826</v>
      </c>
    </row>
    <row r="279" spans="1:4">
      <c r="A279" s="72" t="s">
        <v>784</v>
      </c>
      <c r="B279" s="72" t="s">
        <v>783</v>
      </c>
      <c r="C279" s="72" t="s">
        <v>2395</v>
      </c>
      <c r="D279" s="75" t="s">
        <v>1827</v>
      </c>
    </row>
    <row r="280" spans="1:4">
      <c r="A280" s="72" t="s">
        <v>786</v>
      </c>
      <c r="B280" s="72" t="s">
        <v>785</v>
      </c>
      <c r="C280" s="72" t="s">
        <v>2396</v>
      </c>
      <c r="D280" s="75" t="s">
        <v>1828</v>
      </c>
    </row>
    <row r="281" spans="1:4">
      <c r="A281" s="72" t="s">
        <v>788</v>
      </c>
      <c r="B281" s="72" t="s">
        <v>787</v>
      </c>
      <c r="C281" s="72" t="s">
        <v>2397</v>
      </c>
      <c r="D281" s="75" t="s">
        <v>788</v>
      </c>
    </row>
    <row r="282" spans="1:4">
      <c r="A282" s="72" t="s">
        <v>790</v>
      </c>
      <c r="B282" s="72" t="s">
        <v>789</v>
      </c>
      <c r="C282" s="72" t="s">
        <v>2398</v>
      </c>
      <c r="D282" s="75" t="s">
        <v>1829</v>
      </c>
    </row>
    <row r="283" spans="1:4">
      <c r="A283" s="72" t="s">
        <v>792</v>
      </c>
      <c r="B283" s="72" t="s">
        <v>791</v>
      </c>
      <c r="C283" s="72" t="s">
        <v>2399</v>
      </c>
      <c r="D283" s="75" t="s">
        <v>792</v>
      </c>
    </row>
    <row r="284" spans="1:4">
      <c r="A284" s="72" t="s">
        <v>794</v>
      </c>
      <c r="B284" s="72" t="s">
        <v>793</v>
      </c>
      <c r="C284" s="72" t="s">
        <v>2400</v>
      </c>
      <c r="D284" s="75" t="s">
        <v>1830</v>
      </c>
    </row>
    <row r="285" spans="1:4">
      <c r="A285" s="72" t="s">
        <v>796</v>
      </c>
      <c r="B285" s="72" t="s">
        <v>795</v>
      </c>
      <c r="C285" s="72" t="s">
        <v>2401</v>
      </c>
      <c r="D285" s="75" t="s">
        <v>796</v>
      </c>
    </row>
    <row r="286" spans="1:4">
      <c r="A286" s="72" t="s">
        <v>798</v>
      </c>
      <c r="B286" s="72" t="s">
        <v>797</v>
      </c>
      <c r="C286" s="72" t="s">
        <v>2402</v>
      </c>
      <c r="D286" s="75" t="s">
        <v>1831</v>
      </c>
    </row>
    <row r="287" spans="1:4">
      <c r="A287" s="72" t="s">
        <v>800</v>
      </c>
      <c r="B287" s="72" t="s">
        <v>799</v>
      </c>
      <c r="C287" s="72" t="s">
        <v>2403</v>
      </c>
      <c r="D287" s="75" t="s">
        <v>1832</v>
      </c>
    </row>
    <row r="288" spans="1:4">
      <c r="A288" s="72" t="s">
        <v>802</v>
      </c>
      <c r="B288" s="72" t="s">
        <v>801</v>
      </c>
      <c r="C288" s="72" t="s">
        <v>2404</v>
      </c>
      <c r="D288" s="75" t="s">
        <v>1833</v>
      </c>
    </row>
    <row r="289" spans="1:4">
      <c r="A289" s="72" t="s">
        <v>804</v>
      </c>
      <c r="B289" s="72" t="s">
        <v>803</v>
      </c>
      <c r="C289" s="72" t="s">
        <v>2405</v>
      </c>
      <c r="D289" s="75" t="s">
        <v>804</v>
      </c>
    </row>
    <row r="290" spans="1:4">
      <c r="A290" s="72" t="s">
        <v>806</v>
      </c>
      <c r="B290" s="72" t="s">
        <v>805</v>
      </c>
      <c r="C290" s="72" t="s">
        <v>2406</v>
      </c>
      <c r="D290" s="75" t="s">
        <v>806</v>
      </c>
    </row>
    <row r="291" spans="1:4">
      <c r="A291" s="72" t="s">
        <v>808</v>
      </c>
      <c r="B291" s="72" t="s">
        <v>807</v>
      </c>
      <c r="C291" s="72" t="s">
        <v>2407</v>
      </c>
      <c r="D291" s="75" t="s">
        <v>1834</v>
      </c>
    </row>
    <row r="292" spans="1:4">
      <c r="A292" s="72" t="s">
        <v>810</v>
      </c>
      <c r="B292" s="72" t="s">
        <v>809</v>
      </c>
      <c r="C292" s="72" t="s">
        <v>2408</v>
      </c>
      <c r="D292" s="75" t="s">
        <v>1835</v>
      </c>
    </row>
    <row r="293" spans="1:4">
      <c r="A293" s="72" t="s">
        <v>812</v>
      </c>
      <c r="B293" s="72" t="s">
        <v>811</v>
      </c>
      <c r="C293" s="72" t="s">
        <v>2409</v>
      </c>
      <c r="D293" s="75" t="s">
        <v>812</v>
      </c>
    </row>
    <row r="294" spans="1:4">
      <c r="A294" s="72" t="s">
        <v>814</v>
      </c>
      <c r="B294" s="72" t="s">
        <v>813</v>
      </c>
      <c r="C294" s="72" t="s">
        <v>2410</v>
      </c>
      <c r="D294" s="75" t="s">
        <v>1836</v>
      </c>
    </row>
    <row r="295" spans="1:4">
      <c r="A295" s="72" t="s">
        <v>816</v>
      </c>
      <c r="B295" s="72" t="s">
        <v>815</v>
      </c>
      <c r="C295" s="72" t="s">
        <v>2411</v>
      </c>
      <c r="D295" s="75" t="s">
        <v>1837</v>
      </c>
    </row>
    <row r="296" spans="1:4">
      <c r="A296" s="72" t="s">
        <v>818</v>
      </c>
      <c r="B296" s="72" t="s">
        <v>817</v>
      </c>
      <c r="C296" s="72" t="s">
        <v>2412</v>
      </c>
      <c r="D296" s="75" t="s">
        <v>818</v>
      </c>
    </row>
    <row r="297" spans="1:4">
      <c r="A297" s="72" t="s">
        <v>820</v>
      </c>
      <c r="B297" s="72" t="s">
        <v>819</v>
      </c>
      <c r="C297" s="72" t="s">
        <v>2413</v>
      </c>
      <c r="D297" s="75" t="s">
        <v>820</v>
      </c>
    </row>
    <row r="298" spans="1:4">
      <c r="A298" s="72" t="s">
        <v>822</v>
      </c>
      <c r="B298" s="72" t="s">
        <v>821</v>
      </c>
      <c r="C298" s="72" t="s">
        <v>2414</v>
      </c>
      <c r="D298" s="75" t="s">
        <v>822</v>
      </c>
    </row>
    <row r="299" spans="1:4">
      <c r="A299" s="72" t="s">
        <v>824</v>
      </c>
      <c r="B299" s="72" t="s">
        <v>823</v>
      </c>
      <c r="C299" s="72" t="s">
        <v>2415</v>
      </c>
      <c r="D299" s="75" t="s">
        <v>1838</v>
      </c>
    </row>
    <row r="300" spans="1:4">
      <c r="A300" s="72" t="s">
        <v>826</v>
      </c>
      <c r="B300" s="72" t="s">
        <v>825</v>
      </c>
      <c r="C300" s="72" t="s">
        <v>2416</v>
      </c>
      <c r="D300" s="75" t="s">
        <v>826</v>
      </c>
    </row>
    <row r="301" spans="1:4">
      <c r="A301" s="72" t="s">
        <v>828</v>
      </c>
      <c r="B301" s="72" t="s">
        <v>827</v>
      </c>
      <c r="C301" s="72" t="s">
        <v>2417</v>
      </c>
      <c r="D301" s="75" t="s">
        <v>1839</v>
      </c>
    </row>
    <row r="302" spans="1:4">
      <c r="A302" s="72" t="s">
        <v>830</v>
      </c>
      <c r="B302" s="72" t="s">
        <v>829</v>
      </c>
      <c r="C302" s="72" t="s">
        <v>2418</v>
      </c>
      <c r="D302" s="75" t="s">
        <v>830</v>
      </c>
    </row>
    <row r="303" spans="1:4">
      <c r="A303" s="72" t="s">
        <v>832</v>
      </c>
      <c r="B303" s="72" t="s">
        <v>831</v>
      </c>
      <c r="C303" s="72" t="s">
        <v>2419</v>
      </c>
      <c r="D303" s="75" t="s">
        <v>832</v>
      </c>
    </row>
    <row r="304" spans="1:4">
      <c r="A304" s="72" t="s">
        <v>834</v>
      </c>
      <c r="B304" s="72" t="s">
        <v>833</v>
      </c>
      <c r="C304" s="72" t="s">
        <v>2420</v>
      </c>
      <c r="D304" s="75" t="s">
        <v>1840</v>
      </c>
    </row>
    <row r="305" spans="1:4">
      <c r="A305" s="72" t="s">
        <v>836</v>
      </c>
      <c r="B305" s="72" t="s">
        <v>835</v>
      </c>
      <c r="C305" s="72" t="s">
        <v>2421</v>
      </c>
      <c r="D305" s="75" t="s">
        <v>1841</v>
      </c>
    </row>
    <row r="306" spans="1:4">
      <c r="A306" s="72" t="s">
        <v>838</v>
      </c>
      <c r="B306" s="72" t="s">
        <v>837</v>
      </c>
      <c r="C306" s="72" t="s">
        <v>2422</v>
      </c>
      <c r="D306" s="75" t="s">
        <v>838</v>
      </c>
    </row>
    <row r="307" spans="1:4">
      <c r="A307" s="72" t="s">
        <v>840</v>
      </c>
      <c r="B307" s="72" t="s">
        <v>839</v>
      </c>
      <c r="C307" s="72" t="s">
        <v>2423</v>
      </c>
      <c r="D307" s="75" t="s">
        <v>840</v>
      </c>
    </row>
    <row r="308" spans="1:4">
      <c r="A308" s="72" t="s">
        <v>842</v>
      </c>
      <c r="B308" s="72" t="s">
        <v>841</v>
      </c>
      <c r="C308" s="72" t="s">
        <v>2424</v>
      </c>
      <c r="D308" s="75" t="s">
        <v>1842</v>
      </c>
    </row>
    <row r="309" spans="1:4">
      <c r="A309" s="72" t="s">
        <v>844</v>
      </c>
      <c r="B309" s="72" t="s">
        <v>843</v>
      </c>
      <c r="C309" s="72" t="s">
        <v>2425</v>
      </c>
      <c r="D309" s="75" t="s">
        <v>1843</v>
      </c>
    </row>
    <row r="310" spans="1:4">
      <c r="A310" s="72" t="s">
        <v>846</v>
      </c>
      <c r="B310" s="72" t="s">
        <v>845</v>
      </c>
      <c r="C310" s="72" t="s">
        <v>2426</v>
      </c>
      <c r="D310" s="75" t="s">
        <v>846</v>
      </c>
    </row>
    <row r="311" spans="1:4">
      <c r="A311" s="72" t="s">
        <v>848</v>
      </c>
      <c r="B311" s="72" t="s">
        <v>847</v>
      </c>
      <c r="C311" s="72" t="s">
        <v>2427</v>
      </c>
      <c r="D311" s="75" t="s">
        <v>1844</v>
      </c>
    </row>
    <row r="312" spans="1:4">
      <c r="A312" s="72" t="s">
        <v>850</v>
      </c>
      <c r="B312" s="72" t="s">
        <v>849</v>
      </c>
      <c r="C312" s="72" t="s">
        <v>2428</v>
      </c>
      <c r="D312" s="75" t="s">
        <v>1845</v>
      </c>
    </row>
    <row r="313" spans="1:4">
      <c r="A313" s="72" t="s">
        <v>852</v>
      </c>
      <c r="B313" s="72" t="s">
        <v>851</v>
      </c>
      <c r="C313" s="72" t="s">
        <v>2429</v>
      </c>
      <c r="D313" s="75" t="s">
        <v>1846</v>
      </c>
    </row>
    <row r="314" spans="1:4">
      <c r="A314" s="72" t="s">
        <v>854</v>
      </c>
      <c r="B314" s="72" t="s">
        <v>853</v>
      </c>
      <c r="C314" s="72" t="s">
        <v>2430</v>
      </c>
      <c r="D314" s="75" t="s">
        <v>1847</v>
      </c>
    </row>
    <row r="315" spans="1:4">
      <c r="A315" s="72" t="s">
        <v>856</v>
      </c>
      <c r="B315" s="72" t="s">
        <v>855</v>
      </c>
      <c r="C315" s="72" t="s">
        <v>2431</v>
      </c>
      <c r="D315" s="75" t="s">
        <v>856</v>
      </c>
    </row>
    <row r="316" spans="1:4">
      <c r="A316" s="72" t="s">
        <v>858</v>
      </c>
      <c r="B316" s="72" t="s">
        <v>857</v>
      </c>
      <c r="C316" s="72" t="s">
        <v>2432</v>
      </c>
      <c r="D316" s="75" t="s">
        <v>858</v>
      </c>
    </row>
    <row r="317" spans="1:4">
      <c r="A317" s="72" t="s">
        <v>860</v>
      </c>
      <c r="B317" s="72" t="s">
        <v>859</v>
      </c>
      <c r="C317" s="72" t="s">
        <v>2433</v>
      </c>
      <c r="D317" s="75" t="s">
        <v>860</v>
      </c>
    </row>
    <row r="318" spans="1:4">
      <c r="A318" s="72" t="s">
        <v>862</v>
      </c>
      <c r="B318" s="72" t="s">
        <v>861</v>
      </c>
      <c r="C318" s="72" t="s">
        <v>2434</v>
      </c>
      <c r="D318" s="75" t="s">
        <v>862</v>
      </c>
    </row>
    <row r="319" spans="1:4">
      <c r="A319" s="72" t="s">
        <v>864</v>
      </c>
      <c r="B319" s="72" t="s">
        <v>863</v>
      </c>
      <c r="C319" s="72" t="s">
        <v>2435</v>
      </c>
      <c r="D319" s="75" t="s">
        <v>864</v>
      </c>
    </row>
    <row r="320" spans="1:4">
      <c r="A320" s="72" t="s">
        <v>866</v>
      </c>
      <c r="B320" s="72" t="s">
        <v>865</v>
      </c>
      <c r="C320" s="72" t="s">
        <v>2436</v>
      </c>
      <c r="D320" s="75" t="s">
        <v>1848</v>
      </c>
    </row>
    <row r="321" spans="1:4">
      <c r="A321" s="72" t="s">
        <v>868</v>
      </c>
      <c r="B321" s="72" t="s">
        <v>867</v>
      </c>
      <c r="C321" s="72" t="s">
        <v>2437</v>
      </c>
      <c r="D321" s="75" t="s">
        <v>1849</v>
      </c>
    </row>
    <row r="322" spans="1:4">
      <c r="A322" s="72" t="s">
        <v>870</v>
      </c>
      <c r="B322" s="72" t="s">
        <v>869</v>
      </c>
      <c r="C322" s="72" t="s">
        <v>2438</v>
      </c>
      <c r="D322" s="75" t="s">
        <v>1850</v>
      </c>
    </row>
    <row r="323" spans="1:4">
      <c r="A323" s="72" t="s">
        <v>872</v>
      </c>
      <c r="B323" s="72" t="s">
        <v>871</v>
      </c>
      <c r="C323" s="72" t="s">
        <v>2439</v>
      </c>
      <c r="D323" s="75" t="s">
        <v>93</v>
      </c>
    </row>
    <row r="324" spans="1:4">
      <c r="A324" s="72" t="s">
        <v>95</v>
      </c>
      <c r="B324" s="72" t="s">
        <v>873</v>
      </c>
      <c r="C324" s="72" t="s">
        <v>2440</v>
      </c>
      <c r="D324" s="75" t="s">
        <v>95</v>
      </c>
    </row>
    <row r="325" spans="1:4">
      <c r="A325" s="72" t="s">
        <v>875</v>
      </c>
      <c r="B325" s="72" t="s">
        <v>874</v>
      </c>
      <c r="C325" s="72" t="s">
        <v>2441</v>
      </c>
      <c r="D325" s="75" t="s">
        <v>875</v>
      </c>
    </row>
    <row r="326" spans="1:4">
      <c r="A326" s="72" t="s">
        <v>877</v>
      </c>
      <c r="B326" s="72" t="s">
        <v>876</v>
      </c>
      <c r="C326" s="72" t="s">
        <v>2442</v>
      </c>
      <c r="D326" s="75" t="s">
        <v>877</v>
      </c>
    </row>
    <row r="327" spans="1:4">
      <c r="A327" s="72" t="s">
        <v>879</v>
      </c>
      <c r="B327" s="72" t="s">
        <v>878</v>
      </c>
      <c r="C327" s="72" t="s">
        <v>2443</v>
      </c>
      <c r="D327" s="75" t="s">
        <v>1851</v>
      </c>
    </row>
    <row r="328" spans="1:4">
      <c r="A328" s="72" t="s">
        <v>881</v>
      </c>
      <c r="B328" s="72" t="s">
        <v>880</v>
      </c>
      <c r="C328" s="72" t="s">
        <v>2444</v>
      </c>
      <c r="D328" s="75" t="s">
        <v>1852</v>
      </c>
    </row>
    <row r="329" spans="1:4">
      <c r="A329" s="72" t="s">
        <v>883</v>
      </c>
      <c r="B329" s="72" t="s">
        <v>882</v>
      </c>
      <c r="C329" s="72" t="s">
        <v>2445</v>
      </c>
      <c r="D329" s="75" t="s">
        <v>883</v>
      </c>
    </row>
    <row r="330" spans="1:4">
      <c r="A330" s="72" t="s">
        <v>885</v>
      </c>
      <c r="B330" s="72" t="s">
        <v>884</v>
      </c>
      <c r="C330" s="72" t="s">
        <v>2446</v>
      </c>
      <c r="D330" s="75" t="s">
        <v>885</v>
      </c>
    </row>
    <row r="331" spans="1:4">
      <c r="A331" s="72" t="s">
        <v>887</v>
      </c>
      <c r="B331" s="72" t="s">
        <v>886</v>
      </c>
      <c r="C331" s="72" t="s">
        <v>2447</v>
      </c>
      <c r="D331" s="75" t="s">
        <v>99</v>
      </c>
    </row>
    <row r="332" spans="1:4">
      <c r="A332" s="72" t="s">
        <v>889</v>
      </c>
      <c r="B332" s="72" t="s">
        <v>888</v>
      </c>
      <c r="C332" s="72" t="s">
        <v>2448</v>
      </c>
      <c r="D332" s="75" t="s">
        <v>889</v>
      </c>
    </row>
    <row r="333" spans="1:4">
      <c r="A333" s="72" t="s">
        <v>891</v>
      </c>
      <c r="B333" s="72" t="s">
        <v>890</v>
      </c>
      <c r="C333" s="72" t="s">
        <v>2449</v>
      </c>
      <c r="D333" s="75" t="s">
        <v>891</v>
      </c>
    </row>
    <row r="334" spans="1:4">
      <c r="A334" s="72" t="s">
        <v>893</v>
      </c>
      <c r="B334" s="72" t="s">
        <v>892</v>
      </c>
      <c r="C334" s="72" t="s">
        <v>2450</v>
      </c>
      <c r="D334" s="75" t="s">
        <v>893</v>
      </c>
    </row>
    <row r="335" spans="1:4">
      <c r="A335" s="72" t="s">
        <v>895</v>
      </c>
      <c r="B335" s="72" t="s">
        <v>894</v>
      </c>
      <c r="C335" s="72" t="s">
        <v>2451</v>
      </c>
      <c r="D335" s="75" t="s">
        <v>895</v>
      </c>
    </row>
    <row r="336" spans="1:4">
      <c r="A336" s="72" t="s">
        <v>897</v>
      </c>
      <c r="B336" s="72" t="s">
        <v>896</v>
      </c>
      <c r="C336" s="72" t="s">
        <v>2452</v>
      </c>
      <c r="D336" s="75" t="s">
        <v>897</v>
      </c>
    </row>
    <row r="337" spans="1:4">
      <c r="A337" s="72" t="s">
        <v>899</v>
      </c>
      <c r="B337" s="72" t="s">
        <v>898</v>
      </c>
      <c r="C337" s="72" t="s">
        <v>2453</v>
      </c>
      <c r="D337" s="75" t="s">
        <v>899</v>
      </c>
    </row>
    <row r="338" spans="1:4">
      <c r="A338" s="72" t="s">
        <v>901</v>
      </c>
      <c r="B338" s="72" t="s">
        <v>900</v>
      </c>
      <c r="C338" s="72" t="s">
        <v>2454</v>
      </c>
      <c r="D338" s="75" t="s">
        <v>901</v>
      </c>
    </row>
    <row r="339" spans="1:4">
      <c r="A339" s="72" t="s">
        <v>903</v>
      </c>
      <c r="B339" s="72" t="s">
        <v>902</v>
      </c>
      <c r="C339" s="72" t="s">
        <v>2455</v>
      </c>
      <c r="D339" s="75" t="s">
        <v>1853</v>
      </c>
    </row>
    <row r="340" spans="1:4">
      <c r="A340" s="72" t="s">
        <v>905</v>
      </c>
      <c r="B340" s="72" t="s">
        <v>904</v>
      </c>
      <c r="C340" s="72" t="s">
        <v>2456</v>
      </c>
      <c r="D340" s="75" t="s">
        <v>905</v>
      </c>
    </row>
    <row r="341" spans="1:4">
      <c r="A341" s="72" t="s">
        <v>907</v>
      </c>
      <c r="B341" s="72" t="s">
        <v>906</v>
      </c>
      <c r="C341" s="72" t="s">
        <v>2457</v>
      </c>
      <c r="D341" s="75" t="s">
        <v>907</v>
      </c>
    </row>
    <row r="342" spans="1:4">
      <c r="A342" s="72" t="s">
        <v>909</v>
      </c>
      <c r="B342" s="72" t="s">
        <v>908</v>
      </c>
      <c r="C342" s="72" t="s">
        <v>2458</v>
      </c>
      <c r="D342" s="75" t="s">
        <v>909</v>
      </c>
    </row>
    <row r="343" spans="1:4">
      <c r="A343" s="72" t="s">
        <v>911</v>
      </c>
      <c r="B343" s="72" t="s">
        <v>910</v>
      </c>
      <c r="C343" s="72" t="s">
        <v>2459</v>
      </c>
      <c r="D343" s="75" t="s">
        <v>1854</v>
      </c>
    </row>
    <row r="344" spans="1:4">
      <c r="A344" s="72" t="s">
        <v>913</v>
      </c>
      <c r="B344" s="72" t="s">
        <v>912</v>
      </c>
      <c r="C344" s="72" t="s">
        <v>2460</v>
      </c>
      <c r="D344" s="75" t="s">
        <v>1855</v>
      </c>
    </row>
    <row r="345" spans="1:4">
      <c r="A345" s="72" t="s">
        <v>915</v>
      </c>
      <c r="B345" s="72" t="s">
        <v>914</v>
      </c>
      <c r="C345" s="72" t="s">
        <v>2461</v>
      </c>
      <c r="D345" s="75" t="s">
        <v>1856</v>
      </c>
    </row>
    <row r="346" spans="1:4">
      <c r="A346" s="72" t="s">
        <v>917</v>
      </c>
      <c r="B346" s="72" t="s">
        <v>916</v>
      </c>
      <c r="C346" s="72" t="s">
        <v>2462</v>
      </c>
      <c r="D346" s="75" t="s">
        <v>917</v>
      </c>
    </row>
    <row r="347" spans="1:4">
      <c r="A347" s="72" t="s">
        <v>919</v>
      </c>
      <c r="B347" s="72" t="s">
        <v>918</v>
      </c>
      <c r="C347" s="72" t="s">
        <v>2463</v>
      </c>
      <c r="D347" s="75" t="s">
        <v>1857</v>
      </c>
    </row>
    <row r="348" spans="1:4">
      <c r="A348" s="72" t="s">
        <v>921</v>
      </c>
      <c r="B348" s="72" t="s">
        <v>920</v>
      </c>
      <c r="C348" s="72" t="s">
        <v>2464</v>
      </c>
      <c r="D348" s="75" t="s">
        <v>1858</v>
      </c>
    </row>
    <row r="349" spans="1:4">
      <c r="A349" s="72" t="s">
        <v>923</v>
      </c>
      <c r="B349" s="72" t="s">
        <v>922</v>
      </c>
      <c r="C349" s="72" t="s">
        <v>2465</v>
      </c>
      <c r="D349" s="75" t="s">
        <v>923</v>
      </c>
    </row>
    <row r="350" spans="1:4">
      <c r="A350" s="72" t="s">
        <v>925</v>
      </c>
      <c r="B350" s="72" t="s">
        <v>924</v>
      </c>
      <c r="C350" s="72" t="s">
        <v>2466</v>
      </c>
      <c r="D350" s="75" t="s">
        <v>1859</v>
      </c>
    </row>
    <row r="351" spans="1:4">
      <c r="A351" s="72" t="s">
        <v>927</v>
      </c>
      <c r="B351" s="72" t="s">
        <v>926</v>
      </c>
      <c r="C351" s="72" t="s">
        <v>2467</v>
      </c>
      <c r="D351" s="75" t="s">
        <v>1860</v>
      </c>
    </row>
    <row r="352" spans="1:4">
      <c r="A352" s="72" t="s">
        <v>929</v>
      </c>
      <c r="B352" s="72" t="s">
        <v>928</v>
      </c>
      <c r="C352" s="72" t="s">
        <v>2468</v>
      </c>
      <c r="D352" s="75" t="s">
        <v>1861</v>
      </c>
    </row>
    <row r="353" spans="1:4">
      <c r="A353" s="72" t="s">
        <v>931</v>
      </c>
      <c r="B353" s="72" t="s">
        <v>930</v>
      </c>
      <c r="C353" s="72" t="s">
        <v>2469</v>
      </c>
      <c r="D353" s="75" t="s">
        <v>1862</v>
      </c>
    </row>
    <row r="354" spans="1:4">
      <c r="A354" s="72" t="s">
        <v>933</v>
      </c>
      <c r="B354" s="72" t="s">
        <v>932</v>
      </c>
      <c r="C354" s="72" t="s">
        <v>2470</v>
      </c>
      <c r="D354" s="75" t="s">
        <v>933</v>
      </c>
    </row>
    <row r="355" spans="1:4">
      <c r="A355" s="72" t="s">
        <v>935</v>
      </c>
      <c r="B355" s="72" t="s">
        <v>934</v>
      </c>
      <c r="C355" s="72" t="s">
        <v>2471</v>
      </c>
      <c r="D355" s="75" t="s">
        <v>935</v>
      </c>
    </row>
    <row r="356" spans="1:4">
      <c r="A356" s="72" t="s">
        <v>937</v>
      </c>
      <c r="B356" s="72" t="s">
        <v>936</v>
      </c>
      <c r="C356" s="72" t="s">
        <v>2472</v>
      </c>
      <c r="D356" s="75" t="s">
        <v>937</v>
      </c>
    </row>
    <row r="357" spans="1:4">
      <c r="A357" s="72" t="s">
        <v>939</v>
      </c>
      <c r="B357" s="72" t="s">
        <v>938</v>
      </c>
      <c r="C357" s="72" t="s">
        <v>2473</v>
      </c>
      <c r="D357" s="75" t="s">
        <v>939</v>
      </c>
    </row>
    <row r="358" spans="1:4">
      <c r="A358" s="72" t="s">
        <v>941</v>
      </c>
      <c r="B358" s="72" t="s">
        <v>940</v>
      </c>
      <c r="C358" s="72" t="s">
        <v>2474</v>
      </c>
      <c r="D358" s="75" t="s">
        <v>1863</v>
      </c>
    </row>
    <row r="359" spans="1:4">
      <c r="A359" s="72" t="s">
        <v>943</v>
      </c>
      <c r="B359" s="72" t="s">
        <v>942</v>
      </c>
      <c r="C359" s="72" t="s">
        <v>2475</v>
      </c>
      <c r="D359" s="75" t="s">
        <v>943</v>
      </c>
    </row>
    <row r="360" spans="1:4">
      <c r="A360" s="72" t="s">
        <v>945</v>
      </c>
      <c r="B360" s="72" t="s">
        <v>944</v>
      </c>
      <c r="C360" s="72" t="s">
        <v>2476</v>
      </c>
      <c r="D360" s="75" t="s">
        <v>1864</v>
      </c>
    </row>
    <row r="361" spans="1:4">
      <c r="A361" s="72" t="s">
        <v>947</v>
      </c>
      <c r="B361" s="72" t="s">
        <v>946</v>
      </c>
      <c r="C361" s="72" t="s">
        <v>2477</v>
      </c>
      <c r="D361" s="75" t="s">
        <v>947</v>
      </c>
    </row>
    <row r="362" spans="1:4">
      <c r="A362" s="72" t="s">
        <v>949</v>
      </c>
      <c r="B362" s="72" t="s">
        <v>948</v>
      </c>
      <c r="C362" s="72" t="s">
        <v>2478</v>
      </c>
      <c r="D362" s="75" t="s">
        <v>949</v>
      </c>
    </row>
    <row r="363" spans="1:4">
      <c r="A363" s="72" t="s">
        <v>951</v>
      </c>
      <c r="B363" s="72" t="s">
        <v>950</v>
      </c>
      <c r="C363" s="72" t="s">
        <v>2479</v>
      </c>
      <c r="D363" s="75" t="s">
        <v>951</v>
      </c>
    </row>
    <row r="364" spans="1:4">
      <c r="A364" s="72" t="s">
        <v>953</v>
      </c>
      <c r="B364" s="72" t="s">
        <v>952</v>
      </c>
      <c r="C364" s="72" t="s">
        <v>2480</v>
      </c>
      <c r="D364" s="75" t="s">
        <v>953</v>
      </c>
    </row>
    <row r="365" spans="1:4">
      <c r="A365" s="72" t="s">
        <v>955</v>
      </c>
      <c r="B365" s="72" t="s">
        <v>954</v>
      </c>
      <c r="C365" s="72" t="s">
        <v>2481</v>
      </c>
      <c r="D365" s="75" t="s">
        <v>955</v>
      </c>
    </row>
    <row r="366" spans="1:4">
      <c r="A366" s="72" t="s">
        <v>957</v>
      </c>
      <c r="B366" s="72" t="s">
        <v>956</v>
      </c>
      <c r="C366" s="72" t="s">
        <v>2482</v>
      </c>
      <c r="D366" s="75" t="s">
        <v>1865</v>
      </c>
    </row>
    <row r="367" spans="1:4">
      <c r="A367" s="72" t="s">
        <v>959</v>
      </c>
      <c r="B367" s="72" t="s">
        <v>958</v>
      </c>
      <c r="C367" s="72" t="s">
        <v>2483</v>
      </c>
      <c r="D367" s="75" t="s">
        <v>1866</v>
      </c>
    </row>
    <row r="368" spans="1:4">
      <c r="A368" s="72" t="s">
        <v>961</v>
      </c>
      <c r="B368" s="72" t="s">
        <v>960</v>
      </c>
      <c r="C368" s="72" t="s">
        <v>2484</v>
      </c>
      <c r="D368" s="75" t="s">
        <v>1867</v>
      </c>
    </row>
    <row r="369" spans="1:4">
      <c r="A369" s="72" t="s">
        <v>963</v>
      </c>
      <c r="B369" s="72" t="s">
        <v>962</v>
      </c>
      <c r="C369" s="72" t="s">
        <v>2485</v>
      </c>
      <c r="D369" s="75" t="s">
        <v>1868</v>
      </c>
    </row>
    <row r="370" spans="1:4">
      <c r="A370" s="72" t="s">
        <v>965</v>
      </c>
      <c r="B370" s="72" t="s">
        <v>964</v>
      </c>
      <c r="C370" s="72" t="s">
        <v>2486</v>
      </c>
      <c r="D370" s="75" t="s">
        <v>1869</v>
      </c>
    </row>
    <row r="371" spans="1:4">
      <c r="A371" s="72" t="s">
        <v>967</v>
      </c>
      <c r="B371" s="72" t="s">
        <v>966</v>
      </c>
      <c r="C371" s="72" t="s">
        <v>2487</v>
      </c>
      <c r="D371" s="75" t="s">
        <v>967</v>
      </c>
    </row>
    <row r="372" spans="1:4">
      <c r="A372" s="72" t="s">
        <v>969</v>
      </c>
      <c r="B372" s="72" t="s">
        <v>968</v>
      </c>
      <c r="C372" s="72" t="s">
        <v>2488</v>
      </c>
      <c r="D372" s="75" t="s">
        <v>1870</v>
      </c>
    </row>
    <row r="373" spans="1:4">
      <c r="A373" s="72" t="s">
        <v>971</v>
      </c>
      <c r="B373" s="72" t="s">
        <v>970</v>
      </c>
      <c r="C373" s="72" t="s">
        <v>2489</v>
      </c>
      <c r="D373" s="75" t="s">
        <v>1871</v>
      </c>
    </row>
    <row r="374" spans="1:4">
      <c r="A374" s="72" t="s">
        <v>973</v>
      </c>
      <c r="B374" s="72" t="s">
        <v>972</v>
      </c>
      <c r="C374" s="72" t="s">
        <v>2490</v>
      </c>
      <c r="D374" s="75" t="s">
        <v>1872</v>
      </c>
    </row>
    <row r="375" spans="1:4">
      <c r="A375" s="72" t="s">
        <v>975</v>
      </c>
      <c r="B375" s="72" t="s">
        <v>974</v>
      </c>
      <c r="C375" s="72" t="s">
        <v>2491</v>
      </c>
      <c r="D375" s="75" t="s">
        <v>1873</v>
      </c>
    </row>
    <row r="376" spans="1:4">
      <c r="A376" s="72" t="s">
        <v>977</v>
      </c>
      <c r="B376" s="72" t="s">
        <v>976</v>
      </c>
      <c r="C376" s="72" t="s">
        <v>2492</v>
      </c>
      <c r="D376" s="75" t="s">
        <v>977</v>
      </c>
    </row>
    <row r="377" spans="1:4">
      <c r="A377" s="72" t="s">
        <v>979</v>
      </c>
      <c r="B377" s="72" t="s">
        <v>978</v>
      </c>
      <c r="C377" s="72" t="s">
        <v>2493</v>
      </c>
      <c r="D377" s="75" t="s">
        <v>1874</v>
      </c>
    </row>
    <row r="378" spans="1:4">
      <c r="A378" s="72" t="s">
        <v>981</v>
      </c>
      <c r="B378" s="72" t="s">
        <v>980</v>
      </c>
      <c r="C378" s="72" t="s">
        <v>2494</v>
      </c>
      <c r="D378" s="75" t="s">
        <v>981</v>
      </c>
    </row>
    <row r="379" spans="1:4">
      <c r="A379" s="72" t="s">
        <v>983</v>
      </c>
      <c r="B379" s="72" t="s">
        <v>982</v>
      </c>
      <c r="C379" s="72" t="s">
        <v>2495</v>
      </c>
      <c r="D379" s="75" t="s">
        <v>1875</v>
      </c>
    </row>
    <row r="380" spans="1:4">
      <c r="A380" s="72" t="s">
        <v>985</v>
      </c>
      <c r="B380" s="72" t="s">
        <v>984</v>
      </c>
      <c r="C380" s="72" t="s">
        <v>2496</v>
      </c>
      <c r="D380" s="75" t="s">
        <v>1876</v>
      </c>
    </row>
    <row r="381" spans="1:4">
      <c r="A381" s="72" t="s">
        <v>987</v>
      </c>
      <c r="B381" s="72" t="s">
        <v>986</v>
      </c>
      <c r="C381" s="72" t="s">
        <v>2497</v>
      </c>
      <c r="D381" s="75" t="s">
        <v>1877</v>
      </c>
    </row>
    <row r="382" spans="1:4">
      <c r="A382" s="72" t="s">
        <v>989</v>
      </c>
      <c r="B382" s="72" t="s">
        <v>988</v>
      </c>
      <c r="C382" s="72" t="s">
        <v>2498</v>
      </c>
      <c r="D382" s="75" t="s">
        <v>1878</v>
      </c>
    </row>
    <row r="383" spans="1:4">
      <c r="A383" s="72" t="s">
        <v>991</v>
      </c>
      <c r="B383" s="72" t="s">
        <v>990</v>
      </c>
      <c r="C383" s="72" t="s">
        <v>2499</v>
      </c>
      <c r="D383" s="75" t="s">
        <v>1879</v>
      </c>
    </row>
    <row r="384" spans="1:4">
      <c r="A384" s="72" t="s">
        <v>993</v>
      </c>
      <c r="B384" s="72" t="s">
        <v>992</v>
      </c>
      <c r="C384" s="72" t="s">
        <v>2500</v>
      </c>
      <c r="D384" s="75" t="s">
        <v>993</v>
      </c>
    </row>
    <row r="385" spans="1:4">
      <c r="A385" s="72" t="s">
        <v>995</v>
      </c>
      <c r="B385" s="72" t="s">
        <v>994</v>
      </c>
      <c r="C385" s="72" t="s">
        <v>2501</v>
      </c>
      <c r="D385" s="75" t="s">
        <v>1880</v>
      </c>
    </row>
    <row r="386" spans="1:4">
      <c r="A386" s="72" t="s">
        <v>997</v>
      </c>
      <c r="B386" s="72" t="s">
        <v>996</v>
      </c>
      <c r="C386" s="72" t="s">
        <v>2502</v>
      </c>
      <c r="D386" s="75" t="s">
        <v>1881</v>
      </c>
    </row>
    <row r="387" spans="1:4">
      <c r="A387" s="72" t="s">
        <v>999</v>
      </c>
      <c r="B387" s="72" t="s">
        <v>998</v>
      </c>
      <c r="C387" s="72" t="s">
        <v>2503</v>
      </c>
      <c r="D387" s="75" t="s">
        <v>999</v>
      </c>
    </row>
    <row r="388" spans="1:4">
      <c r="A388" s="72" t="s">
        <v>1001</v>
      </c>
      <c r="B388" s="72" t="s">
        <v>1000</v>
      </c>
      <c r="C388" s="72" t="s">
        <v>2504</v>
      </c>
      <c r="D388" s="75" t="s">
        <v>1882</v>
      </c>
    </row>
    <row r="389" spans="1:4">
      <c r="A389" s="72" t="s">
        <v>1003</v>
      </c>
      <c r="B389" s="72" t="s">
        <v>1002</v>
      </c>
      <c r="C389" s="72" t="s">
        <v>2505</v>
      </c>
      <c r="D389" s="75" t="s">
        <v>1883</v>
      </c>
    </row>
    <row r="390" spans="1:4">
      <c r="A390" s="72" t="s">
        <v>1005</v>
      </c>
      <c r="B390" s="72" t="s">
        <v>1004</v>
      </c>
      <c r="C390" s="72" t="s">
        <v>2506</v>
      </c>
      <c r="D390" s="75" t="s">
        <v>1884</v>
      </c>
    </row>
    <row r="391" spans="1:4">
      <c r="A391" s="72" t="s">
        <v>1007</v>
      </c>
      <c r="B391" s="72" t="s">
        <v>1006</v>
      </c>
      <c r="C391" s="72" t="s">
        <v>2507</v>
      </c>
      <c r="D391" s="75" t="s">
        <v>1885</v>
      </c>
    </row>
    <row r="392" spans="1:4">
      <c r="A392" s="72" t="s">
        <v>1009</v>
      </c>
      <c r="B392" s="72" t="s">
        <v>1008</v>
      </c>
      <c r="C392" s="72" t="s">
        <v>2508</v>
      </c>
      <c r="D392" s="75" t="s">
        <v>1886</v>
      </c>
    </row>
    <row r="393" spans="1:4">
      <c r="A393" s="72" t="s">
        <v>1011</v>
      </c>
      <c r="B393" s="72" t="s">
        <v>1010</v>
      </c>
      <c r="C393" s="72" t="s">
        <v>2509</v>
      </c>
      <c r="D393" s="75" t="s">
        <v>1887</v>
      </c>
    </row>
    <row r="394" spans="1:4">
      <c r="A394" s="72" t="s">
        <v>1013</v>
      </c>
      <c r="B394" s="72" t="s">
        <v>1012</v>
      </c>
      <c r="C394" s="72" t="s">
        <v>2510</v>
      </c>
      <c r="D394" s="75" t="s">
        <v>1888</v>
      </c>
    </row>
    <row r="395" spans="1:4">
      <c r="A395" s="72" t="s">
        <v>1015</v>
      </c>
      <c r="B395" s="72" t="s">
        <v>1014</v>
      </c>
      <c r="C395" s="72" t="s">
        <v>2511</v>
      </c>
      <c r="D395" s="75" t="s">
        <v>1889</v>
      </c>
    </row>
    <row r="396" spans="1:4">
      <c r="A396" s="72" t="s">
        <v>1017</v>
      </c>
      <c r="B396" s="72" t="s">
        <v>1016</v>
      </c>
      <c r="C396" s="72" t="s">
        <v>2512</v>
      </c>
      <c r="D396" s="75" t="s">
        <v>1890</v>
      </c>
    </row>
    <row r="397" spans="1:4">
      <c r="A397" s="72" t="s">
        <v>1019</v>
      </c>
      <c r="B397" s="72" t="s">
        <v>1018</v>
      </c>
      <c r="C397" s="72" t="s">
        <v>2513</v>
      </c>
      <c r="D397" s="75" t="s">
        <v>1891</v>
      </c>
    </row>
    <row r="398" spans="1:4">
      <c r="A398" s="72" t="s">
        <v>1021</v>
      </c>
      <c r="B398" s="72" t="s">
        <v>1020</v>
      </c>
      <c r="C398" s="72" t="s">
        <v>2514</v>
      </c>
      <c r="D398" s="75" t="s">
        <v>1892</v>
      </c>
    </row>
    <row r="399" spans="1:4">
      <c r="A399" s="72" t="s">
        <v>1023</v>
      </c>
      <c r="B399" s="72" t="s">
        <v>1022</v>
      </c>
      <c r="C399" s="72" t="s">
        <v>2515</v>
      </c>
      <c r="D399" s="75" t="s">
        <v>1893</v>
      </c>
    </row>
    <row r="400" spans="1:4">
      <c r="A400" s="72" t="s">
        <v>1025</v>
      </c>
      <c r="B400" s="72" t="s">
        <v>1024</v>
      </c>
      <c r="C400" s="72" t="s">
        <v>2516</v>
      </c>
      <c r="D400" s="75" t="s">
        <v>1894</v>
      </c>
    </row>
    <row r="401" spans="1:4">
      <c r="A401" s="72" t="s">
        <v>1027</v>
      </c>
      <c r="B401" s="72" t="s">
        <v>1026</v>
      </c>
      <c r="C401" s="72" t="s">
        <v>2517</v>
      </c>
      <c r="D401" s="75" t="s">
        <v>1895</v>
      </c>
    </row>
    <row r="402" spans="1:4">
      <c r="A402" s="72" t="s">
        <v>1029</v>
      </c>
      <c r="B402" s="72" t="s">
        <v>1028</v>
      </c>
      <c r="C402" s="72" t="s">
        <v>2518</v>
      </c>
      <c r="D402" s="75" t="s">
        <v>1896</v>
      </c>
    </row>
    <row r="403" spans="1:4">
      <c r="A403" s="72" t="s">
        <v>1031</v>
      </c>
      <c r="B403" s="72" t="s">
        <v>1030</v>
      </c>
      <c r="C403" s="72" t="s">
        <v>2519</v>
      </c>
      <c r="D403" s="75" t="s">
        <v>1897</v>
      </c>
    </row>
    <row r="404" spans="1:4">
      <c r="A404" s="72" t="s">
        <v>1033</v>
      </c>
      <c r="B404" s="72" t="s">
        <v>1032</v>
      </c>
      <c r="C404" s="72" t="s">
        <v>2520</v>
      </c>
      <c r="D404" s="75" t="s">
        <v>1898</v>
      </c>
    </row>
    <row r="405" spans="1:4">
      <c r="A405" s="72" t="s">
        <v>1035</v>
      </c>
      <c r="B405" s="72" t="s">
        <v>1034</v>
      </c>
      <c r="C405" s="72" t="s">
        <v>2521</v>
      </c>
      <c r="D405" s="75" t="s">
        <v>1899</v>
      </c>
    </row>
    <row r="406" spans="1:4">
      <c r="A406" s="72" t="s">
        <v>1037</v>
      </c>
      <c r="B406" s="72" t="s">
        <v>1036</v>
      </c>
      <c r="C406" s="72" t="s">
        <v>2522</v>
      </c>
      <c r="D406" s="75" t="s">
        <v>1900</v>
      </c>
    </row>
    <row r="407" spans="1:4">
      <c r="A407" s="72" t="s">
        <v>1039</v>
      </c>
      <c r="B407" s="72" t="s">
        <v>1038</v>
      </c>
      <c r="C407" s="72" t="s">
        <v>2523</v>
      </c>
      <c r="D407" s="75" t="s">
        <v>1901</v>
      </c>
    </row>
    <row r="408" spans="1:4">
      <c r="A408" s="72" t="s">
        <v>1041</v>
      </c>
      <c r="B408" s="72" t="s">
        <v>1040</v>
      </c>
      <c r="C408" s="72" t="s">
        <v>2524</v>
      </c>
      <c r="D408" s="75" t="s">
        <v>1902</v>
      </c>
    </row>
    <row r="409" spans="1:4">
      <c r="A409" s="72" t="s">
        <v>1043</v>
      </c>
      <c r="B409" s="72" t="s">
        <v>1042</v>
      </c>
      <c r="C409" s="72" t="s">
        <v>2525</v>
      </c>
      <c r="D409" s="75" t="s">
        <v>1903</v>
      </c>
    </row>
    <row r="410" spans="1:4">
      <c r="A410" s="72" t="s">
        <v>1045</v>
      </c>
      <c r="B410" s="72" t="s">
        <v>1044</v>
      </c>
      <c r="C410" s="72" t="s">
        <v>2526</v>
      </c>
      <c r="D410" s="75" t="s">
        <v>1904</v>
      </c>
    </row>
    <row r="411" spans="1:4">
      <c r="A411" s="72" t="s">
        <v>1047</v>
      </c>
      <c r="B411" s="72" t="s">
        <v>1046</v>
      </c>
      <c r="C411" s="72" t="s">
        <v>2527</v>
      </c>
      <c r="D411" s="75" t="s">
        <v>1905</v>
      </c>
    </row>
    <row r="412" spans="1:4">
      <c r="A412" s="72" t="s">
        <v>1049</v>
      </c>
      <c r="B412" s="72" t="s">
        <v>1048</v>
      </c>
      <c r="C412" s="72" t="s">
        <v>2528</v>
      </c>
      <c r="D412" s="75" t="s">
        <v>1906</v>
      </c>
    </row>
    <row r="413" spans="1:4">
      <c r="A413" s="72" t="s">
        <v>1051</v>
      </c>
      <c r="B413" s="72" t="s">
        <v>1050</v>
      </c>
      <c r="C413" s="72" t="s">
        <v>2529</v>
      </c>
      <c r="D413" s="75" t="s">
        <v>1907</v>
      </c>
    </row>
    <row r="414" spans="1:4">
      <c r="A414" s="72" t="s">
        <v>1053</v>
      </c>
      <c r="B414" s="72" t="s">
        <v>1052</v>
      </c>
      <c r="C414" s="72" t="s">
        <v>2530</v>
      </c>
      <c r="D414" s="75" t="s">
        <v>1908</v>
      </c>
    </row>
    <row r="415" spans="1:4">
      <c r="A415" s="72" t="s">
        <v>1055</v>
      </c>
      <c r="B415" s="72" t="s">
        <v>1054</v>
      </c>
      <c r="C415" s="72" t="s">
        <v>2531</v>
      </c>
      <c r="D415" s="75" t="s">
        <v>1909</v>
      </c>
    </row>
    <row r="416" spans="1:4">
      <c r="A416" s="72" t="s">
        <v>1057</v>
      </c>
      <c r="B416" s="72" t="s">
        <v>1056</v>
      </c>
      <c r="C416" s="72" t="s">
        <v>2532</v>
      </c>
      <c r="D416" s="75" t="s">
        <v>1910</v>
      </c>
    </row>
    <row r="417" spans="1:4">
      <c r="A417" s="72" t="s">
        <v>1059</v>
      </c>
      <c r="B417" s="72" t="s">
        <v>1058</v>
      </c>
      <c r="C417" s="72" t="s">
        <v>2533</v>
      </c>
      <c r="D417" s="75" t="s">
        <v>1911</v>
      </c>
    </row>
    <row r="418" spans="1:4">
      <c r="A418" s="72" t="s">
        <v>1061</v>
      </c>
      <c r="B418" s="72" t="s">
        <v>1060</v>
      </c>
      <c r="C418" s="72" t="s">
        <v>2534</v>
      </c>
      <c r="D418" s="75" t="s">
        <v>1912</v>
      </c>
    </row>
    <row r="419" spans="1:4">
      <c r="A419" s="72" t="s">
        <v>1063</v>
      </c>
      <c r="B419" s="72" t="s">
        <v>1062</v>
      </c>
      <c r="C419" s="72" t="s">
        <v>2535</v>
      </c>
      <c r="D419" s="75" t="s">
        <v>1913</v>
      </c>
    </row>
    <row r="420" spans="1:4">
      <c r="A420" s="72" t="s">
        <v>1065</v>
      </c>
      <c r="B420" s="72" t="s">
        <v>1064</v>
      </c>
      <c r="C420" s="72" t="s">
        <v>2536</v>
      </c>
      <c r="D420" s="75" t="s">
        <v>1914</v>
      </c>
    </row>
    <row r="421" spans="1:4">
      <c r="A421" s="72" t="s">
        <v>1067</v>
      </c>
      <c r="B421" s="72" t="s">
        <v>1066</v>
      </c>
      <c r="C421" s="72" t="s">
        <v>2537</v>
      </c>
      <c r="D421" s="75" t="s">
        <v>1915</v>
      </c>
    </row>
    <row r="422" spans="1:4">
      <c r="A422" s="72" t="s">
        <v>1069</v>
      </c>
      <c r="B422" s="72" t="s">
        <v>1068</v>
      </c>
      <c r="C422" s="72" t="s">
        <v>2538</v>
      </c>
      <c r="D422" s="75" t="s">
        <v>1916</v>
      </c>
    </row>
    <row r="423" spans="1:4">
      <c r="A423" s="72" t="s">
        <v>1071</v>
      </c>
      <c r="B423" s="72" t="s">
        <v>1070</v>
      </c>
      <c r="C423" s="72" t="s">
        <v>2539</v>
      </c>
      <c r="D423" s="75" t="s">
        <v>1917</v>
      </c>
    </row>
    <row r="424" spans="1:4">
      <c r="A424" s="72" t="s">
        <v>1073</v>
      </c>
      <c r="B424" s="72" t="s">
        <v>1072</v>
      </c>
      <c r="C424" s="72" t="s">
        <v>2540</v>
      </c>
      <c r="D424" s="75" t="s">
        <v>1918</v>
      </c>
    </row>
    <row r="425" spans="1:4">
      <c r="A425" s="72" t="s">
        <v>1075</v>
      </c>
      <c r="B425" s="72" t="s">
        <v>1074</v>
      </c>
      <c r="C425" s="72" t="s">
        <v>2541</v>
      </c>
      <c r="D425" s="75" t="s">
        <v>1919</v>
      </c>
    </row>
    <row r="426" spans="1:4">
      <c r="A426" s="72" t="s">
        <v>1077</v>
      </c>
      <c r="B426" s="72" t="s">
        <v>1076</v>
      </c>
      <c r="C426" s="72" t="s">
        <v>2542</v>
      </c>
      <c r="D426" s="75" t="s">
        <v>1920</v>
      </c>
    </row>
    <row r="427" spans="1:4">
      <c r="A427" s="72" t="s">
        <v>1079</v>
      </c>
      <c r="B427" s="72" t="s">
        <v>1078</v>
      </c>
      <c r="C427" s="72" t="s">
        <v>2543</v>
      </c>
      <c r="D427" s="75" t="s">
        <v>1921</v>
      </c>
    </row>
    <row r="428" spans="1:4">
      <c r="A428" s="72" t="s">
        <v>1081</v>
      </c>
      <c r="B428" s="72" t="s">
        <v>1080</v>
      </c>
      <c r="C428" s="72" t="s">
        <v>2544</v>
      </c>
      <c r="D428" s="75" t="s">
        <v>1922</v>
      </c>
    </row>
    <row r="429" spans="1:4">
      <c r="A429" s="72" t="s">
        <v>1083</v>
      </c>
      <c r="B429" s="72" t="s">
        <v>1082</v>
      </c>
      <c r="C429" s="72" t="s">
        <v>2545</v>
      </c>
      <c r="D429" s="75" t="s">
        <v>1923</v>
      </c>
    </row>
    <row r="430" spans="1:4">
      <c r="A430" s="72" t="s">
        <v>1085</v>
      </c>
      <c r="B430" s="72" t="s">
        <v>1084</v>
      </c>
      <c r="C430" s="72" t="s">
        <v>2546</v>
      </c>
      <c r="D430" s="75" t="s">
        <v>1924</v>
      </c>
    </row>
    <row r="431" spans="1:4">
      <c r="A431" s="72" t="s">
        <v>1087</v>
      </c>
      <c r="B431" s="72" t="s">
        <v>1086</v>
      </c>
      <c r="C431" s="72" t="s">
        <v>2547</v>
      </c>
      <c r="D431" s="75" t="s">
        <v>1925</v>
      </c>
    </row>
    <row r="432" spans="1:4">
      <c r="A432" s="72" t="s">
        <v>1089</v>
      </c>
      <c r="B432" s="72" t="s">
        <v>1088</v>
      </c>
      <c r="C432" s="72" t="s">
        <v>2548</v>
      </c>
      <c r="D432" s="75" t="s">
        <v>1926</v>
      </c>
    </row>
    <row r="433" spans="1:4">
      <c r="A433" s="72" t="s">
        <v>1091</v>
      </c>
      <c r="B433" s="72" t="s">
        <v>1090</v>
      </c>
      <c r="C433" s="72" t="s">
        <v>2549</v>
      </c>
      <c r="D433" s="75" t="s">
        <v>1927</v>
      </c>
    </row>
    <row r="434" spans="1:4">
      <c r="A434" s="72" t="s">
        <v>1093</v>
      </c>
      <c r="B434" s="72" t="s">
        <v>1092</v>
      </c>
      <c r="C434" s="72" t="s">
        <v>2550</v>
      </c>
      <c r="D434" s="75" t="s">
        <v>1928</v>
      </c>
    </row>
    <row r="435" spans="1:4">
      <c r="A435" s="72" t="s">
        <v>1095</v>
      </c>
      <c r="B435" s="72" t="s">
        <v>1094</v>
      </c>
      <c r="C435" s="72" t="s">
        <v>2551</v>
      </c>
      <c r="D435" s="75" t="s">
        <v>1929</v>
      </c>
    </row>
    <row r="436" spans="1:4">
      <c r="A436" s="72" t="s">
        <v>1097</v>
      </c>
      <c r="B436" s="72" t="s">
        <v>1096</v>
      </c>
      <c r="C436" s="72" t="s">
        <v>2552</v>
      </c>
      <c r="D436" s="75" t="s">
        <v>1097</v>
      </c>
    </row>
    <row r="437" spans="1:4">
      <c r="A437" s="72" t="s">
        <v>1099</v>
      </c>
      <c r="B437" s="72" t="s">
        <v>1098</v>
      </c>
      <c r="C437" s="72" t="s">
        <v>2553</v>
      </c>
      <c r="D437" s="75" t="s">
        <v>1099</v>
      </c>
    </row>
    <row r="438" spans="1:4">
      <c r="A438" s="72" t="s">
        <v>1101</v>
      </c>
      <c r="B438" s="72" t="s">
        <v>1100</v>
      </c>
      <c r="C438" s="72" t="s">
        <v>2554</v>
      </c>
      <c r="D438" s="75" t="s">
        <v>1101</v>
      </c>
    </row>
    <row r="439" spans="1:4">
      <c r="A439" s="72" t="s">
        <v>1103</v>
      </c>
      <c r="B439" s="72" t="s">
        <v>1102</v>
      </c>
      <c r="C439" s="72" t="s">
        <v>2555</v>
      </c>
      <c r="D439" s="75" t="s">
        <v>1103</v>
      </c>
    </row>
    <row r="440" spans="1:4">
      <c r="A440" s="72" t="s">
        <v>1105</v>
      </c>
      <c r="B440" s="72" t="s">
        <v>1104</v>
      </c>
      <c r="C440" s="72" t="s">
        <v>2556</v>
      </c>
      <c r="D440" s="75" t="s">
        <v>1105</v>
      </c>
    </row>
    <row r="441" spans="1:4">
      <c r="A441" s="72" t="s">
        <v>1107</v>
      </c>
      <c r="B441" s="72" t="s">
        <v>1106</v>
      </c>
      <c r="C441" s="72" t="s">
        <v>2557</v>
      </c>
      <c r="D441" s="75" t="s">
        <v>1107</v>
      </c>
    </row>
    <row r="442" spans="1:4">
      <c r="A442" s="72" t="s">
        <v>1109</v>
      </c>
      <c r="B442" s="72" t="s">
        <v>1108</v>
      </c>
      <c r="C442" s="72" t="s">
        <v>2558</v>
      </c>
      <c r="D442" s="75" t="s">
        <v>1109</v>
      </c>
    </row>
    <row r="443" spans="1:4">
      <c r="A443" s="72" t="s">
        <v>1111</v>
      </c>
      <c r="B443" s="72" t="s">
        <v>1110</v>
      </c>
      <c r="C443" s="72" t="s">
        <v>2559</v>
      </c>
      <c r="D443" s="75" t="s">
        <v>1930</v>
      </c>
    </row>
    <row r="444" spans="1:4">
      <c r="A444" s="72" t="s">
        <v>1113</v>
      </c>
      <c r="B444" s="72" t="s">
        <v>1112</v>
      </c>
      <c r="C444" s="72" t="s">
        <v>2560</v>
      </c>
      <c r="D444" s="75" t="s">
        <v>1931</v>
      </c>
    </row>
    <row r="445" spans="1:4">
      <c r="A445" s="72" t="s">
        <v>1115</v>
      </c>
      <c r="B445" s="72" t="s">
        <v>1114</v>
      </c>
      <c r="C445" s="72" t="s">
        <v>2561</v>
      </c>
      <c r="D445" s="75" t="s">
        <v>1932</v>
      </c>
    </row>
    <row r="446" spans="1:4">
      <c r="A446" s="72" t="s">
        <v>1117</v>
      </c>
      <c r="B446" s="72" t="s">
        <v>1116</v>
      </c>
      <c r="C446" s="72" t="s">
        <v>2562</v>
      </c>
      <c r="D446" s="75" t="s">
        <v>1933</v>
      </c>
    </row>
    <row r="447" spans="1:4">
      <c r="A447" s="72" t="s">
        <v>1119</v>
      </c>
      <c r="B447" s="72" t="s">
        <v>1118</v>
      </c>
      <c r="C447" s="72" t="s">
        <v>2563</v>
      </c>
      <c r="D447" s="75" t="s">
        <v>1934</v>
      </c>
    </row>
    <row r="448" spans="1:4">
      <c r="A448" s="72" t="s">
        <v>1121</v>
      </c>
      <c r="B448" s="72" t="s">
        <v>1120</v>
      </c>
      <c r="C448" s="72" t="s">
        <v>2564</v>
      </c>
      <c r="D448" s="75" t="s">
        <v>1935</v>
      </c>
    </row>
    <row r="449" spans="1:4">
      <c r="A449" s="72" t="s">
        <v>1123</v>
      </c>
      <c r="B449" s="72" t="s">
        <v>1122</v>
      </c>
      <c r="C449" s="72" t="s">
        <v>2565</v>
      </c>
      <c r="D449" s="75" t="s">
        <v>1936</v>
      </c>
    </row>
    <row r="450" spans="1:4">
      <c r="A450" s="72" t="s">
        <v>1125</v>
      </c>
      <c r="B450" s="72" t="s">
        <v>1124</v>
      </c>
      <c r="C450" s="72" t="s">
        <v>2566</v>
      </c>
      <c r="D450" s="75" t="s">
        <v>1937</v>
      </c>
    </row>
    <row r="451" spans="1:4">
      <c r="A451" s="72" t="s">
        <v>1127</v>
      </c>
      <c r="B451" s="72" t="s">
        <v>1126</v>
      </c>
      <c r="C451" s="72" t="s">
        <v>2567</v>
      </c>
      <c r="D451" s="75" t="s">
        <v>1938</v>
      </c>
    </row>
    <row r="452" spans="1:4">
      <c r="A452" s="72" t="s">
        <v>1129</v>
      </c>
      <c r="B452" s="72" t="s">
        <v>1128</v>
      </c>
      <c r="C452" s="72" t="s">
        <v>2568</v>
      </c>
      <c r="D452" s="75" t="s">
        <v>1939</v>
      </c>
    </row>
    <row r="453" spans="1:4">
      <c r="A453" s="72" t="s">
        <v>1131</v>
      </c>
      <c r="B453" s="72" t="s">
        <v>1130</v>
      </c>
      <c r="C453" s="72" t="s">
        <v>2569</v>
      </c>
      <c r="D453" s="75" t="s">
        <v>1940</v>
      </c>
    </row>
    <row r="454" spans="1:4">
      <c r="A454" s="72" t="s">
        <v>1133</v>
      </c>
      <c r="B454" s="72" t="s">
        <v>1132</v>
      </c>
      <c r="C454" s="72" t="s">
        <v>2570</v>
      </c>
      <c r="D454" s="75" t="s">
        <v>1941</v>
      </c>
    </row>
    <row r="455" spans="1:4">
      <c r="A455" s="72" t="s">
        <v>1135</v>
      </c>
      <c r="B455" s="72" t="s">
        <v>1134</v>
      </c>
      <c r="C455" s="72" t="s">
        <v>2571</v>
      </c>
      <c r="D455" s="75" t="s">
        <v>1942</v>
      </c>
    </row>
    <row r="456" spans="1:4">
      <c r="A456" s="72" t="s">
        <v>1137</v>
      </c>
      <c r="B456" s="72" t="s">
        <v>1136</v>
      </c>
      <c r="C456" s="72" t="s">
        <v>2572</v>
      </c>
      <c r="D456" s="75" t="s">
        <v>1943</v>
      </c>
    </row>
    <row r="457" spans="1:4">
      <c r="A457" s="72" t="s">
        <v>1139</v>
      </c>
      <c r="B457" s="72" t="s">
        <v>1138</v>
      </c>
      <c r="C457" s="72" t="s">
        <v>2573</v>
      </c>
      <c r="D457" s="75" t="s">
        <v>1944</v>
      </c>
    </row>
    <row r="458" spans="1:4">
      <c r="A458" s="72" t="s">
        <v>1141</v>
      </c>
      <c r="B458" s="72" t="s">
        <v>1140</v>
      </c>
      <c r="C458" s="72" t="s">
        <v>2574</v>
      </c>
      <c r="D458" s="75" t="s">
        <v>1945</v>
      </c>
    </row>
    <row r="459" spans="1:4">
      <c r="A459" s="72" t="s">
        <v>1143</v>
      </c>
      <c r="B459" s="72" t="s">
        <v>1142</v>
      </c>
      <c r="C459" s="72" t="s">
        <v>2575</v>
      </c>
      <c r="D459" s="75" t="s">
        <v>1946</v>
      </c>
    </row>
    <row r="460" spans="1:4">
      <c r="A460" s="72" t="s">
        <v>1145</v>
      </c>
      <c r="B460" s="72" t="s">
        <v>1144</v>
      </c>
      <c r="C460" s="72" t="s">
        <v>2576</v>
      </c>
      <c r="D460" s="75" t="s">
        <v>1145</v>
      </c>
    </row>
    <row r="461" spans="1:4">
      <c r="A461" s="72" t="s">
        <v>1147</v>
      </c>
      <c r="B461" s="72" t="s">
        <v>1146</v>
      </c>
      <c r="C461" s="72" t="s">
        <v>2577</v>
      </c>
      <c r="D461" s="75" t="s">
        <v>1947</v>
      </c>
    </row>
    <row r="462" spans="1:4">
      <c r="A462" s="72" t="s">
        <v>1149</v>
      </c>
      <c r="B462" s="72" t="s">
        <v>1148</v>
      </c>
      <c r="C462" s="72" t="s">
        <v>2578</v>
      </c>
      <c r="D462" s="75" t="s">
        <v>1948</v>
      </c>
    </row>
    <row r="463" spans="1:4">
      <c r="A463" s="72" t="s">
        <v>1151</v>
      </c>
      <c r="B463" s="72" t="s">
        <v>1150</v>
      </c>
      <c r="C463" s="72" t="s">
        <v>2579</v>
      </c>
      <c r="D463" s="75" t="s">
        <v>1949</v>
      </c>
    </row>
    <row r="464" spans="1:4">
      <c r="A464" s="72" t="s">
        <v>1153</v>
      </c>
      <c r="B464" s="72" t="s">
        <v>1152</v>
      </c>
      <c r="C464" s="72" t="s">
        <v>2580</v>
      </c>
      <c r="D464" s="75" t="s">
        <v>1950</v>
      </c>
    </row>
    <row r="465" spans="1:4">
      <c r="A465" s="72" t="s">
        <v>1155</v>
      </c>
      <c r="B465" s="72" t="s">
        <v>1154</v>
      </c>
      <c r="C465" s="72" t="s">
        <v>2581</v>
      </c>
      <c r="D465" s="75" t="s">
        <v>1951</v>
      </c>
    </row>
    <row r="466" spans="1:4">
      <c r="A466" s="72" t="s">
        <v>1157</v>
      </c>
      <c r="B466" s="72" t="s">
        <v>1156</v>
      </c>
      <c r="C466" s="72" t="s">
        <v>2582</v>
      </c>
      <c r="D466" s="75" t="s">
        <v>1952</v>
      </c>
    </row>
    <row r="467" spans="1:4">
      <c r="A467" s="72" t="s">
        <v>1159</v>
      </c>
      <c r="B467" s="72" t="s">
        <v>1158</v>
      </c>
      <c r="C467" s="72" t="s">
        <v>2583</v>
      </c>
      <c r="D467" s="75" t="s">
        <v>1953</v>
      </c>
    </row>
    <row r="468" spans="1:4">
      <c r="A468" s="72" t="s">
        <v>1161</v>
      </c>
      <c r="B468" s="72" t="s">
        <v>1160</v>
      </c>
      <c r="C468" s="72" t="s">
        <v>2584</v>
      </c>
      <c r="D468" s="75" t="s">
        <v>1161</v>
      </c>
    </row>
    <row r="469" spans="1:4">
      <c r="A469" s="72" t="s">
        <v>1163</v>
      </c>
      <c r="B469" s="72" t="s">
        <v>1162</v>
      </c>
      <c r="C469" s="72" t="s">
        <v>2585</v>
      </c>
      <c r="D469" s="75" t="s">
        <v>1954</v>
      </c>
    </row>
    <row r="470" spans="1:4">
      <c r="A470" s="72" t="s">
        <v>1165</v>
      </c>
      <c r="B470" s="72" t="s">
        <v>1164</v>
      </c>
      <c r="C470" s="72" t="s">
        <v>2586</v>
      </c>
      <c r="D470" s="75" t="s">
        <v>1955</v>
      </c>
    </row>
    <row r="471" spans="1:4">
      <c r="A471" s="72" t="s">
        <v>1167</v>
      </c>
      <c r="B471" s="72" t="s">
        <v>1166</v>
      </c>
      <c r="C471" s="72" t="s">
        <v>2587</v>
      </c>
      <c r="D471" s="75" t="s">
        <v>1956</v>
      </c>
    </row>
    <row r="472" spans="1:4">
      <c r="A472" s="72" t="s">
        <v>1169</v>
      </c>
      <c r="B472" s="72" t="s">
        <v>1168</v>
      </c>
      <c r="C472" s="72" t="s">
        <v>2588</v>
      </c>
      <c r="D472" s="75" t="s">
        <v>1957</v>
      </c>
    </row>
    <row r="473" spans="1:4">
      <c r="A473" s="72" t="s">
        <v>1171</v>
      </c>
      <c r="B473" s="72" t="s">
        <v>1170</v>
      </c>
      <c r="C473" s="72" t="s">
        <v>2589</v>
      </c>
      <c r="D473" s="75" t="s">
        <v>1958</v>
      </c>
    </row>
    <row r="474" spans="1:4">
      <c r="A474" s="72" t="s">
        <v>1173</v>
      </c>
      <c r="B474" s="72" t="s">
        <v>1172</v>
      </c>
      <c r="C474" s="72" t="s">
        <v>2590</v>
      </c>
      <c r="D474" s="75" t="s">
        <v>1959</v>
      </c>
    </row>
    <row r="475" spans="1:4">
      <c r="A475" s="72" t="s">
        <v>1175</v>
      </c>
      <c r="B475" s="72" t="s">
        <v>1174</v>
      </c>
      <c r="C475" s="72" t="s">
        <v>2591</v>
      </c>
      <c r="D475" s="75" t="s">
        <v>1175</v>
      </c>
    </row>
    <row r="476" spans="1:4">
      <c r="A476" s="72" t="s">
        <v>1177</v>
      </c>
      <c r="B476" s="72" t="s">
        <v>1176</v>
      </c>
      <c r="C476" s="72" t="s">
        <v>2592</v>
      </c>
      <c r="D476" s="75" t="s">
        <v>1960</v>
      </c>
    </row>
    <row r="477" spans="1:4">
      <c r="A477" s="72" t="s">
        <v>1179</v>
      </c>
      <c r="B477" s="72" t="s">
        <v>1178</v>
      </c>
      <c r="C477" s="72" t="s">
        <v>2593</v>
      </c>
      <c r="D477" s="75" t="s">
        <v>1961</v>
      </c>
    </row>
    <row r="478" spans="1:4">
      <c r="A478" s="72" t="s">
        <v>1181</v>
      </c>
      <c r="B478" s="72" t="s">
        <v>1180</v>
      </c>
      <c r="C478" s="72" t="s">
        <v>2594</v>
      </c>
      <c r="D478" s="75" t="s">
        <v>1962</v>
      </c>
    </row>
    <row r="479" spans="1:4">
      <c r="A479" s="72" t="s">
        <v>1183</v>
      </c>
      <c r="B479" s="72" t="s">
        <v>1182</v>
      </c>
      <c r="C479" s="72" t="s">
        <v>2595</v>
      </c>
      <c r="D479" s="75" t="s">
        <v>1963</v>
      </c>
    </row>
    <row r="480" spans="1:4">
      <c r="A480" s="72" t="s">
        <v>1185</v>
      </c>
      <c r="B480" s="72" t="s">
        <v>1184</v>
      </c>
      <c r="C480" s="72" t="s">
        <v>2596</v>
      </c>
      <c r="D480" s="75" t="s">
        <v>1964</v>
      </c>
    </row>
    <row r="481" spans="1:4">
      <c r="A481" s="72" t="s">
        <v>1187</v>
      </c>
      <c r="B481" s="72" t="s">
        <v>1186</v>
      </c>
      <c r="C481" s="72" t="s">
        <v>2597</v>
      </c>
      <c r="D481" s="75" t="s">
        <v>1965</v>
      </c>
    </row>
    <row r="482" spans="1:4">
      <c r="A482" s="72" t="s">
        <v>1189</v>
      </c>
      <c r="B482" s="72" t="s">
        <v>1188</v>
      </c>
      <c r="C482" s="72" t="s">
        <v>2598</v>
      </c>
      <c r="D482" s="75" t="s">
        <v>1189</v>
      </c>
    </row>
    <row r="483" spans="1:4">
      <c r="A483" s="72" t="s">
        <v>1191</v>
      </c>
      <c r="B483" s="72" t="s">
        <v>1190</v>
      </c>
      <c r="C483" s="72" t="s">
        <v>2599</v>
      </c>
      <c r="D483" s="75" t="s">
        <v>1966</v>
      </c>
    </row>
    <row r="484" spans="1:4">
      <c r="A484" s="72" t="s">
        <v>1193</v>
      </c>
      <c r="B484" s="72" t="s">
        <v>1192</v>
      </c>
      <c r="C484" s="72" t="s">
        <v>2600</v>
      </c>
      <c r="D484" s="75" t="s">
        <v>1193</v>
      </c>
    </row>
    <row r="485" spans="1:4">
      <c r="A485" s="72" t="s">
        <v>1195</v>
      </c>
      <c r="B485" s="72" t="s">
        <v>1194</v>
      </c>
      <c r="C485" s="72" t="s">
        <v>2601</v>
      </c>
      <c r="D485" s="75" t="s">
        <v>1967</v>
      </c>
    </row>
    <row r="486" spans="1:4">
      <c r="A486" s="72" t="s">
        <v>1197</v>
      </c>
      <c r="B486" s="72" t="s">
        <v>1196</v>
      </c>
      <c r="C486" s="72" t="s">
        <v>2602</v>
      </c>
      <c r="D486" s="75" t="s">
        <v>1968</v>
      </c>
    </row>
    <row r="487" spans="1:4">
      <c r="A487" s="72" t="s">
        <v>1199</v>
      </c>
      <c r="B487" s="72" t="s">
        <v>1198</v>
      </c>
      <c r="C487" s="72" t="s">
        <v>2603</v>
      </c>
      <c r="D487" s="75" t="s">
        <v>1199</v>
      </c>
    </row>
    <row r="488" spans="1:4">
      <c r="A488" s="72" t="s">
        <v>1201</v>
      </c>
      <c r="B488" s="72" t="s">
        <v>1200</v>
      </c>
      <c r="C488" s="72" t="s">
        <v>2604</v>
      </c>
      <c r="D488" s="75" t="s">
        <v>1969</v>
      </c>
    </row>
    <row r="489" spans="1:4">
      <c r="A489" s="72" t="s">
        <v>1203</v>
      </c>
      <c r="B489" s="72" t="s">
        <v>1202</v>
      </c>
      <c r="C489" s="72" t="s">
        <v>2605</v>
      </c>
      <c r="D489" s="75" t="s">
        <v>1203</v>
      </c>
    </row>
    <row r="490" spans="1:4">
      <c r="A490" s="72" t="s">
        <v>1205</v>
      </c>
      <c r="B490" s="72" t="s">
        <v>1204</v>
      </c>
      <c r="C490" s="72" t="s">
        <v>2606</v>
      </c>
      <c r="D490" s="75" t="s">
        <v>1970</v>
      </c>
    </row>
    <row r="491" spans="1:4">
      <c r="A491" s="72" t="s">
        <v>1207</v>
      </c>
      <c r="B491" s="72" t="s">
        <v>1206</v>
      </c>
      <c r="C491" s="72" t="s">
        <v>2607</v>
      </c>
      <c r="D491" s="75" t="s">
        <v>1207</v>
      </c>
    </row>
    <row r="492" spans="1:4">
      <c r="A492" s="72" t="s">
        <v>1209</v>
      </c>
      <c r="B492" s="72" t="s">
        <v>1208</v>
      </c>
      <c r="C492" s="72" t="s">
        <v>2608</v>
      </c>
      <c r="D492" s="75" t="s">
        <v>1209</v>
      </c>
    </row>
    <row r="493" spans="1:4">
      <c r="A493" s="72" t="s">
        <v>1211</v>
      </c>
      <c r="B493" s="72" t="s">
        <v>1210</v>
      </c>
      <c r="C493" s="72" t="s">
        <v>2609</v>
      </c>
      <c r="D493" s="75" t="s">
        <v>1211</v>
      </c>
    </row>
    <row r="494" spans="1:4">
      <c r="A494" s="72" t="s">
        <v>1213</v>
      </c>
      <c r="B494" s="72" t="s">
        <v>1212</v>
      </c>
      <c r="C494" s="72" t="s">
        <v>2610</v>
      </c>
      <c r="D494" s="75" t="s">
        <v>1213</v>
      </c>
    </row>
    <row r="495" spans="1:4">
      <c r="A495" s="72" t="s">
        <v>1215</v>
      </c>
      <c r="B495" s="72" t="s">
        <v>1214</v>
      </c>
      <c r="C495" s="72" t="s">
        <v>2611</v>
      </c>
      <c r="D495" s="75" t="s">
        <v>1215</v>
      </c>
    </row>
    <row r="496" spans="1:4">
      <c r="A496" s="72" t="s">
        <v>1217</v>
      </c>
      <c r="B496" s="72" t="s">
        <v>1216</v>
      </c>
      <c r="C496" s="72" t="s">
        <v>2612</v>
      </c>
      <c r="D496" s="75" t="s">
        <v>1217</v>
      </c>
    </row>
    <row r="497" spans="1:4">
      <c r="A497" s="72" t="s">
        <v>1219</v>
      </c>
      <c r="B497" s="72" t="s">
        <v>1218</v>
      </c>
      <c r="C497" s="72" t="s">
        <v>2613</v>
      </c>
      <c r="D497" s="75" t="s">
        <v>1219</v>
      </c>
    </row>
    <row r="498" spans="1:4">
      <c r="A498" s="72" t="s">
        <v>1221</v>
      </c>
      <c r="B498" s="72" t="s">
        <v>1220</v>
      </c>
      <c r="C498" s="72" t="s">
        <v>2614</v>
      </c>
      <c r="D498" s="75" t="s">
        <v>1971</v>
      </c>
    </row>
    <row r="499" spans="1:4">
      <c r="A499" s="72" t="s">
        <v>1223</v>
      </c>
      <c r="B499" s="72" t="s">
        <v>1222</v>
      </c>
      <c r="C499" s="72" t="s">
        <v>2615</v>
      </c>
      <c r="D499" s="75" t="s">
        <v>1223</v>
      </c>
    </row>
    <row r="500" spans="1:4">
      <c r="A500" s="72" t="s">
        <v>1225</v>
      </c>
      <c r="B500" s="72" t="s">
        <v>1224</v>
      </c>
      <c r="C500" s="72" t="s">
        <v>2616</v>
      </c>
      <c r="D500" s="75" t="s">
        <v>1225</v>
      </c>
    </row>
    <row r="501" spans="1:4">
      <c r="A501" s="72" t="s">
        <v>1227</v>
      </c>
      <c r="B501" s="72" t="s">
        <v>1226</v>
      </c>
      <c r="C501" s="72" t="s">
        <v>2617</v>
      </c>
      <c r="D501" s="75" t="s">
        <v>1227</v>
      </c>
    </row>
    <row r="502" spans="1:4">
      <c r="A502" s="72" t="s">
        <v>1229</v>
      </c>
      <c r="B502" s="72" t="s">
        <v>1228</v>
      </c>
      <c r="C502" s="72" t="s">
        <v>2618</v>
      </c>
      <c r="D502" s="75" t="s">
        <v>1229</v>
      </c>
    </row>
    <row r="503" spans="1:4">
      <c r="A503" s="72" t="s">
        <v>1231</v>
      </c>
      <c r="B503" s="72" t="s">
        <v>1230</v>
      </c>
      <c r="C503" s="72" t="s">
        <v>2619</v>
      </c>
      <c r="D503" s="75" t="s">
        <v>1231</v>
      </c>
    </row>
    <row r="504" spans="1:4">
      <c r="A504" s="72" t="s">
        <v>1233</v>
      </c>
      <c r="B504" s="72" t="s">
        <v>1232</v>
      </c>
      <c r="C504" s="72" t="s">
        <v>2620</v>
      </c>
      <c r="D504" s="75" t="s">
        <v>1233</v>
      </c>
    </row>
    <row r="505" spans="1:4">
      <c r="A505" s="72" t="s">
        <v>1235</v>
      </c>
      <c r="B505" s="72" t="s">
        <v>1234</v>
      </c>
      <c r="C505" s="72" t="s">
        <v>2621</v>
      </c>
      <c r="D505" s="75" t="s">
        <v>1235</v>
      </c>
    </row>
    <row r="506" spans="1:4">
      <c r="A506" s="72" t="s">
        <v>1237</v>
      </c>
      <c r="B506" s="72" t="s">
        <v>1236</v>
      </c>
      <c r="C506" s="72" t="s">
        <v>2622</v>
      </c>
      <c r="D506" s="75" t="s">
        <v>1237</v>
      </c>
    </row>
    <row r="507" spans="1:4">
      <c r="A507" s="72" t="s">
        <v>1239</v>
      </c>
      <c r="B507" s="72" t="s">
        <v>1238</v>
      </c>
      <c r="C507" s="72" t="s">
        <v>2623</v>
      </c>
      <c r="D507" s="75" t="s">
        <v>1972</v>
      </c>
    </row>
    <row r="508" spans="1:4">
      <c r="A508" s="72" t="s">
        <v>1241</v>
      </c>
      <c r="B508" s="72" t="s">
        <v>1240</v>
      </c>
      <c r="C508" s="72" t="s">
        <v>2624</v>
      </c>
      <c r="D508" s="75" t="s">
        <v>1973</v>
      </c>
    </row>
    <row r="509" spans="1:4">
      <c r="A509" s="72" t="s">
        <v>1243</v>
      </c>
      <c r="B509" s="72" t="s">
        <v>1242</v>
      </c>
      <c r="C509" s="72" t="s">
        <v>2625</v>
      </c>
      <c r="D509" s="75" t="s">
        <v>1974</v>
      </c>
    </row>
    <row r="510" spans="1:4">
      <c r="A510" s="72" t="s">
        <v>1245</v>
      </c>
      <c r="B510" s="72" t="s">
        <v>1244</v>
      </c>
      <c r="C510" s="72" t="s">
        <v>2626</v>
      </c>
      <c r="D510" s="75" t="s">
        <v>1245</v>
      </c>
    </row>
    <row r="511" spans="1:4">
      <c r="A511" s="72" t="s">
        <v>1247</v>
      </c>
      <c r="B511" s="72" t="s">
        <v>1246</v>
      </c>
      <c r="C511" s="72" t="s">
        <v>2627</v>
      </c>
      <c r="D511" s="75" t="s">
        <v>1247</v>
      </c>
    </row>
    <row r="512" spans="1:4">
      <c r="A512" s="72" t="s">
        <v>1249</v>
      </c>
      <c r="B512" s="72" t="s">
        <v>1248</v>
      </c>
      <c r="C512" s="72" t="s">
        <v>2628</v>
      </c>
      <c r="D512" s="75" t="s">
        <v>1249</v>
      </c>
    </row>
    <row r="513" spans="1:4">
      <c r="A513" s="72" t="s">
        <v>1251</v>
      </c>
      <c r="B513" s="72" t="s">
        <v>1250</v>
      </c>
      <c r="C513" s="72" t="s">
        <v>2629</v>
      </c>
      <c r="D513" s="75" t="s">
        <v>1975</v>
      </c>
    </row>
    <row r="514" spans="1:4">
      <c r="A514" s="72" t="s">
        <v>1253</v>
      </c>
      <c r="B514" s="72" t="s">
        <v>1252</v>
      </c>
      <c r="C514" s="72" t="s">
        <v>2630</v>
      </c>
      <c r="D514" s="75" t="s">
        <v>1976</v>
      </c>
    </row>
    <row r="515" spans="1:4">
      <c r="A515" s="72" t="s">
        <v>1255</v>
      </c>
      <c r="B515" s="72" t="s">
        <v>1254</v>
      </c>
      <c r="C515" s="72" t="s">
        <v>2631</v>
      </c>
      <c r="D515" s="75" t="s">
        <v>1255</v>
      </c>
    </row>
    <row r="516" spans="1:4">
      <c r="A516" s="72" t="s">
        <v>1257</v>
      </c>
      <c r="B516" s="72" t="s">
        <v>1256</v>
      </c>
      <c r="C516" s="72" t="s">
        <v>2632</v>
      </c>
      <c r="D516" s="75" t="s">
        <v>1257</v>
      </c>
    </row>
    <row r="517" spans="1:4">
      <c r="A517" s="72" t="s">
        <v>1259</v>
      </c>
      <c r="B517" s="72" t="s">
        <v>1258</v>
      </c>
      <c r="C517" s="72" t="s">
        <v>2633</v>
      </c>
      <c r="D517" s="75" t="s">
        <v>1977</v>
      </c>
    </row>
    <row r="518" spans="1:4">
      <c r="A518" s="72" t="s">
        <v>1261</v>
      </c>
      <c r="B518" s="72" t="s">
        <v>1260</v>
      </c>
      <c r="C518" s="72" t="s">
        <v>2634</v>
      </c>
      <c r="D518" s="75" t="s">
        <v>1978</v>
      </c>
    </row>
    <row r="519" spans="1:4">
      <c r="A519" s="72" t="s">
        <v>1263</v>
      </c>
      <c r="B519" s="72" t="s">
        <v>1262</v>
      </c>
      <c r="C519" s="72" t="s">
        <v>2635</v>
      </c>
      <c r="D519" s="75" t="s">
        <v>1263</v>
      </c>
    </row>
    <row r="520" spans="1:4">
      <c r="A520" s="72" t="s">
        <v>1265</v>
      </c>
      <c r="B520" s="72" t="s">
        <v>1264</v>
      </c>
      <c r="C520" s="72" t="s">
        <v>2636</v>
      </c>
      <c r="D520" s="75" t="s">
        <v>1265</v>
      </c>
    </row>
    <row r="521" spans="1:4">
      <c r="A521" s="72" t="s">
        <v>1267</v>
      </c>
      <c r="B521" s="72" t="s">
        <v>1266</v>
      </c>
      <c r="C521" s="72" t="s">
        <v>2637</v>
      </c>
      <c r="D521" s="75" t="s">
        <v>1267</v>
      </c>
    </row>
    <row r="522" spans="1:4">
      <c r="A522" s="72" t="s">
        <v>1269</v>
      </c>
      <c r="B522" s="72" t="s">
        <v>1268</v>
      </c>
      <c r="C522" s="72" t="s">
        <v>2638</v>
      </c>
      <c r="D522" s="75" t="s">
        <v>1269</v>
      </c>
    </row>
    <row r="523" spans="1:4">
      <c r="A523" s="72" t="s">
        <v>1271</v>
      </c>
      <c r="B523" s="72" t="s">
        <v>1270</v>
      </c>
      <c r="C523" s="72" t="s">
        <v>2639</v>
      </c>
      <c r="D523" s="75" t="s">
        <v>1271</v>
      </c>
    </row>
    <row r="524" spans="1:4">
      <c r="A524" s="72" t="s">
        <v>1273</v>
      </c>
      <c r="B524" s="72" t="s">
        <v>1272</v>
      </c>
      <c r="C524" s="72" t="s">
        <v>2640</v>
      </c>
      <c r="D524" s="75" t="s">
        <v>1273</v>
      </c>
    </row>
    <row r="525" spans="1:4">
      <c r="A525" s="72" t="s">
        <v>1275</v>
      </c>
      <c r="B525" s="72" t="s">
        <v>1274</v>
      </c>
      <c r="C525" s="72" t="s">
        <v>2641</v>
      </c>
      <c r="D525" s="75" t="s">
        <v>1275</v>
      </c>
    </row>
    <row r="526" spans="1:4">
      <c r="A526" s="72" t="s">
        <v>1277</v>
      </c>
      <c r="B526" s="72" t="s">
        <v>1276</v>
      </c>
      <c r="C526" s="72" t="s">
        <v>2642</v>
      </c>
      <c r="D526" s="75" t="s">
        <v>1277</v>
      </c>
    </row>
    <row r="527" spans="1:4">
      <c r="A527" s="72" t="s">
        <v>1279</v>
      </c>
      <c r="B527" s="72" t="s">
        <v>1278</v>
      </c>
      <c r="C527" s="72" t="s">
        <v>2643</v>
      </c>
      <c r="D527" s="75" t="s">
        <v>1279</v>
      </c>
    </row>
    <row r="528" spans="1:4">
      <c r="A528" s="72" t="s">
        <v>1281</v>
      </c>
      <c r="B528" s="72" t="s">
        <v>1280</v>
      </c>
      <c r="C528" s="72" t="s">
        <v>2644</v>
      </c>
      <c r="D528" s="75" t="s">
        <v>1979</v>
      </c>
    </row>
    <row r="529" spans="1:4">
      <c r="A529" s="72" t="s">
        <v>1283</v>
      </c>
      <c r="B529" s="72" t="s">
        <v>1282</v>
      </c>
      <c r="C529" s="72" t="s">
        <v>2645</v>
      </c>
      <c r="D529" s="75" t="s">
        <v>1283</v>
      </c>
    </row>
    <row r="530" spans="1:4">
      <c r="A530" s="72" t="s">
        <v>1285</v>
      </c>
      <c r="B530" s="72" t="s">
        <v>1284</v>
      </c>
      <c r="C530" s="72" t="s">
        <v>2646</v>
      </c>
      <c r="D530" s="75" t="s">
        <v>1285</v>
      </c>
    </row>
    <row r="531" spans="1:4">
      <c r="A531" s="72" t="s">
        <v>1287</v>
      </c>
      <c r="B531" s="72" t="s">
        <v>1286</v>
      </c>
      <c r="C531" s="72" t="s">
        <v>2647</v>
      </c>
      <c r="D531" s="75" t="s">
        <v>1287</v>
      </c>
    </row>
    <row r="532" spans="1:4">
      <c r="A532" s="72" t="s">
        <v>1289</v>
      </c>
      <c r="B532" s="72" t="s">
        <v>1288</v>
      </c>
      <c r="C532" s="72" t="s">
        <v>2648</v>
      </c>
      <c r="D532" s="75" t="s">
        <v>1289</v>
      </c>
    </row>
    <row r="533" spans="1:4">
      <c r="A533" s="72" t="s">
        <v>1291</v>
      </c>
      <c r="B533" s="72" t="s">
        <v>1290</v>
      </c>
      <c r="C533" s="72" t="s">
        <v>2649</v>
      </c>
      <c r="D533" s="75" t="s">
        <v>1980</v>
      </c>
    </row>
    <row r="534" spans="1:4">
      <c r="A534" s="72" t="s">
        <v>1293</v>
      </c>
      <c r="B534" s="72" t="s">
        <v>1292</v>
      </c>
      <c r="C534" s="72" t="s">
        <v>2650</v>
      </c>
      <c r="D534" s="75" t="s">
        <v>1981</v>
      </c>
    </row>
    <row r="535" spans="1:4">
      <c r="A535" s="72" t="s">
        <v>1295</v>
      </c>
      <c r="B535" s="72" t="s">
        <v>1294</v>
      </c>
      <c r="C535" s="72" t="s">
        <v>2651</v>
      </c>
      <c r="D535" s="75" t="s">
        <v>1982</v>
      </c>
    </row>
    <row r="536" spans="1:4">
      <c r="A536" s="72" t="s">
        <v>1297</v>
      </c>
      <c r="B536" s="72" t="s">
        <v>1296</v>
      </c>
      <c r="C536" s="72" t="s">
        <v>2652</v>
      </c>
      <c r="D536" s="75" t="s">
        <v>1983</v>
      </c>
    </row>
    <row r="537" spans="1:4">
      <c r="A537" s="72" t="s">
        <v>1299</v>
      </c>
      <c r="B537" s="72" t="s">
        <v>1298</v>
      </c>
      <c r="C537" s="72" t="s">
        <v>2653</v>
      </c>
      <c r="D537" s="75" t="s">
        <v>1984</v>
      </c>
    </row>
    <row r="538" spans="1:4">
      <c r="A538" s="72" t="s">
        <v>1301</v>
      </c>
      <c r="B538" s="72" t="s">
        <v>1300</v>
      </c>
      <c r="C538" s="72" t="s">
        <v>2654</v>
      </c>
      <c r="D538" s="75" t="s">
        <v>1301</v>
      </c>
    </row>
    <row r="539" spans="1:4">
      <c r="A539" s="72" t="s">
        <v>1303</v>
      </c>
      <c r="B539" s="72" t="s">
        <v>1302</v>
      </c>
      <c r="C539" s="72" t="s">
        <v>2655</v>
      </c>
      <c r="D539" s="75" t="s">
        <v>1985</v>
      </c>
    </row>
    <row r="540" spans="1:4">
      <c r="A540" s="72" t="s">
        <v>1305</v>
      </c>
      <c r="B540" s="72" t="s">
        <v>1304</v>
      </c>
      <c r="C540" s="72" t="s">
        <v>2656</v>
      </c>
      <c r="D540" s="75" t="s">
        <v>1305</v>
      </c>
    </row>
    <row r="541" spans="1:4">
      <c r="A541" s="72" t="s">
        <v>1307</v>
      </c>
      <c r="B541" s="72" t="s">
        <v>1306</v>
      </c>
      <c r="C541" s="72" t="s">
        <v>2657</v>
      </c>
      <c r="D541" s="75" t="s">
        <v>1986</v>
      </c>
    </row>
    <row r="542" spans="1:4">
      <c r="A542" s="72" t="s">
        <v>1309</v>
      </c>
      <c r="B542" s="72" t="s">
        <v>1308</v>
      </c>
      <c r="C542" s="72" t="s">
        <v>2658</v>
      </c>
      <c r="D542" s="75" t="s">
        <v>1309</v>
      </c>
    </row>
    <row r="543" spans="1:4">
      <c r="A543" s="72" t="s">
        <v>1311</v>
      </c>
      <c r="B543" s="72" t="s">
        <v>1310</v>
      </c>
      <c r="C543" s="72" t="s">
        <v>2659</v>
      </c>
      <c r="D543" s="75" t="s">
        <v>1987</v>
      </c>
    </row>
    <row r="544" spans="1:4">
      <c r="A544" s="72" t="s">
        <v>1313</v>
      </c>
      <c r="B544" s="72" t="s">
        <v>1312</v>
      </c>
      <c r="C544" s="72" t="s">
        <v>2660</v>
      </c>
      <c r="D544" s="75" t="s">
        <v>1313</v>
      </c>
    </row>
    <row r="545" spans="1:4">
      <c r="A545" s="72" t="s">
        <v>1315</v>
      </c>
      <c r="B545" s="72" t="s">
        <v>1314</v>
      </c>
      <c r="C545" s="72" t="s">
        <v>2661</v>
      </c>
      <c r="D545" s="75" t="s">
        <v>1988</v>
      </c>
    </row>
    <row r="546" spans="1:4">
      <c r="A546" s="72" t="s">
        <v>1317</v>
      </c>
      <c r="B546" s="72" t="s">
        <v>1316</v>
      </c>
      <c r="C546" s="72" t="s">
        <v>2662</v>
      </c>
      <c r="D546" s="75" t="s">
        <v>1989</v>
      </c>
    </row>
    <row r="547" spans="1:4">
      <c r="A547" s="72" t="s">
        <v>1319</v>
      </c>
      <c r="B547" s="72" t="s">
        <v>1318</v>
      </c>
      <c r="C547" s="72" t="s">
        <v>2663</v>
      </c>
      <c r="D547" s="75" t="s">
        <v>1319</v>
      </c>
    </row>
    <row r="548" spans="1:4">
      <c r="A548" s="72" t="s">
        <v>1321</v>
      </c>
      <c r="B548" s="72" t="s">
        <v>1320</v>
      </c>
      <c r="C548" s="72" t="s">
        <v>2664</v>
      </c>
      <c r="D548" s="75" t="s">
        <v>1321</v>
      </c>
    </row>
    <row r="549" spans="1:4">
      <c r="A549" s="72" t="s">
        <v>1323</v>
      </c>
      <c r="B549" s="72" t="s">
        <v>1322</v>
      </c>
      <c r="C549" s="72" t="s">
        <v>2665</v>
      </c>
      <c r="D549" s="75" t="s">
        <v>1323</v>
      </c>
    </row>
    <row r="550" spans="1:4">
      <c r="A550" s="72" t="s">
        <v>1325</v>
      </c>
      <c r="B550" s="72" t="s">
        <v>1324</v>
      </c>
      <c r="C550" s="72" t="s">
        <v>2666</v>
      </c>
      <c r="D550" s="75" t="s">
        <v>1325</v>
      </c>
    </row>
    <row r="551" spans="1:4">
      <c r="A551" s="72" t="s">
        <v>1327</v>
      </c>
      <c r="B551" s="72" t="s">
        <v>1326</v>
      </c>
      <c r="C551" s="72" t="s">
        <v>2667</v>
      </c>
      <c r="D551" s="75" t="s">
        <v>1327</v>
      </c>
    </row>
    <row r="552" spans="1:4">
      <c r="A552" s="72" t="s">
        <v>1329</v>
      </c>
      <c r="B552" s="72" t="s">
        <v>1328</v>
      </c>
      <c r="C552" s="72" t="s">
        <v>2668</v>
      </c>
      <c r="D552" s="75" t="s">
        <v>1990</v>
      </c>
    </row>
    <row r="553" spans="1:4">
      <c r="A553" s="72" t="s">
        <v>1331</v>
      </c>
      <c r="B553" s="72" t="s">
        <v>1330</v>
      </c>
      <c r="C553" s="72" t="s">
        <v>2669</v>
      </c>
      <c r="D553" s="75" t="s">
        <v>1991</v>
      </c>
    </row>
    <row r="554" spans="1:4">
      <c r="A554" s="72" t="s">
        <v>1333</v>
      </c>
      <c r="B554" s="72" t="s">
        <v>1332</v>
      </c>
      <c r="C554" s="72" t="s">
        <v>2670</v>
      </c>
      <c r="D554" s="75" t="s">
        <v>1333</v>
      </c>
    </row>
    <row r="555" spans="1:4">
      <c r="A555" s="72" t="s">
        <v>1335</v>
      </c>
      <c r="B555" s="72" t="s">
        <v>1334</v>
      </c>
      <c r="C555" s="72" t="s">
        <v>2671</v>
      </c>
      <c r="D555" s="75" t="s">
        <v>1335</v>
      </c>
    </row>
    <row r="556" spans="1:4">
      <c r="A556" s="72" t="s">
        <v>1337</v>
      </c>
      <c r="B556" s="72" t="s">
        <v>1336</v>
      </c>
      <c r="C556" s="72" t="s">
        <v>2672</v>
      </c>
      <c r="D556" s="75" t="s">
        <v>1992</v>
      </c>
    </row>
    <row r="557" spans="1:4">
      <c r="A557" s="72" t="s">
        <v>1339</v>
      </c>
      <c r="B557" s="72" t="s">
        <v>1338</v>
      </c>
      <c r="C557" s="72" t="s">
        <v>2673</v>
      </c>
      <c r="D557" s="75" t="s">
        <v>1339</v>
      </c>
    </row>
    <row r="558" spans="1:4">
      <c r="A558" s="72" t="s">
        <v>1341</v>
      </c>
      <c r="B558" s="72" t="s">
        <v>1340</v>
      </c>
      <c r="C558" s="72" t="s">
        <v>2674</v>
      </c>
      <c r="D558" s="75" t="s">
        <v>1341</v>
      </c>
    </row>
    <row r="559" spans="1:4">
      <c r="A559" s="72" t="s">
        <v>1343</v>
      </c>
      <c r="B559" s="72" t="s">
        <v>1342</v>
      </c>
      <c r="C559" s="72" t="s">
        <v>2675</v>
      </c>
      <c r="D559" s="75" t="s">
        <v>1343</v>
      </c>
    </row>
    <row r="560" spans="1:4">
      <c r="A560" s="72" t="s">
        <v>1345</v>
      </c>
      <c r="B560" s="72" t="s">
        <v>1344</v>
      </c>
      <c r="C560" s="72" t="s">
        <v>2676</v>
      </c>
      <c r="D560" s="75" t="s">
        <v>1345</v>
      </c>
    </row>
    <row r="561" spans="1:4">
      <c r="A561" s="72" t="s">
        <v>1347</v>
      </c>
      <c r="B561" s="72" t="s">
        <v>1346</v>
      </c>
      <c r="C561" s="72" t="s">
        <v>2677</v>
      </c>
      <c r="D561" s="75" t="s">
        <v>1347</v>
      </c>
    </row>
    <row r="562" spans="1:4">
      <c r="A562" s="72" t="s">
        <v>1349</v>
      </c>
      <c r="B562" s="72" t="s">
        <v>1348</v>
      </c>
      <c r="C562" s="72" t="s">
        <v>2678</v>
      </c>
      <c r="D562" s="75" t="s">
        <v>1349</v>
      </c>
    </row>
    <row r="563" spans="1:4">
      <c r="A563" s="72" t="s">
        <v>1351</v>
      </c>
      <c r="B563" s="72" t="s">
        <v>1350</v>
      </c>
      <c r="C563" s="72" t="s">
        <v>2679</v>
      </c>
      <c r="D563" s="75" t="s">
        <v>1993</v>
      </c>
    </row>
    <row r="564" spans="1:4">
      <c r="A564" s="72" t="s">
        <v>1353</v>
      </c>
      <c r="B564" s="72" t="s">
        <v>1352</v>
      </c>
      <c r="C564" s="72" t="s">
        <v>2680</v>
      </c>
      <c r="D564" s="75" t="s">
        <v>1353</v>
      </c>
    </row>
    <row r="565" spans="1:4">
      <c r="A565" s="72" t="s">
        <v>1355</v>
      </c>
      <c r="B565" s="72" t="s">
        <v>1354</v>
      </c>
      <c r="C565" s="72" t="s">
        <v>2681</v>
      </c>
      <c r="D565" s="75" t="s">
        <v>1355</v>
      </c>
    </row>
    <row r="566" spans="1:4">
      <c r="A566" s="72" t="s">
        <v>1357</v>
      </c>
      <c r="B566" s="72" t="s">
        <v>1356</v>
      </c>
      <c r="C566" s="72" t="s">
        <v>2682</v>
      </c>
      <c r="D566" s="75" t="s">
        <v>1994</v>
      </c>
    </row>
    <row r="567" spans="1:4">
      <c r="A567" s="72" t="s">
        <v>1359</v>
      </c>
      <c r="B567" s="72" t="s">
        <v>1358</v>
      </c>
      <c r="C567" s="72" t="s">
        <v>2683</v>
      </c>
      <c r="D567" s="75" t="s">
        <v>1359</v>
      </c>
    </row>
    <row r="568" spans="1:4">
      <c r="A568" s="72" t="s">
        <v>1361</v>
      </c>
      <c r="B568" s="72" t="s">
        <v>1360</v>
      </c>
      <c r="C568" s="72" t="s">
        <v>2684</v>
      </c>
      <c r="D568" s="75" t="s">
        <v>1361</v>
      </c>
    </row>
    <row r="569" spans="1:4">
      <c r="A569" s="72" t="s">
        <v>1363</v>
      </c>
      <c r="B569" s="72" t="s">
        <v>1362</v>
      </c>
      <c r="C569" s="72" t="s">
        <v>2685</v>
      </c>
      <c r="D569" s="75" t="s">
        <v>1363</v>
      </c>
    </row>
    <row r="570" spans="1:4">
      <c r="A570" s="72" t="s">
        <v>1365</v>
      </c>
      <c r="B570" s="72" t="s">
        <v>1364</v>
      </c>
      <c r="C570" s="72" t="s">
        <v>2686</v>
      </c>
      <c r="D570" s="75" t="s">
        <v>1365</v>
      </c>
    </row>
    <row r="571" spans="1:4">
      <c r="A571" s="72" t="s">
        <v>1367</v>
      </c>
      <c r="B571" s="72" t="s">
        <v>1366</v>
      </c>
      <c r="C571" s="72" t="s">
        <v>2687</v>
      </c>
      <c r="D571" s="75" t="s">
        <v>1367</v>
      </c>
    </row>
    <row r="572" spans="1:4">
      <c r="A572" s="72" t="s">
        <v>1369</v>
      </c>
      <c r="B572" s="72" t="s">
        <v>1368</v>
      </c>
      <c r="C572" s="72" t="s">
        <v>2688</v>
      </c>
      <c r="D572" s="75" t="s">
        <v>1995</v>
      </c>
    </row>
    <row r="573" spans="1:4">
      <c r="A573" s="72" t="s">
        <v>1371</v>
      </c>
      <c r="B573" s="72" t="s">
        <v>1370</v>
      </c>
      <c r="C573" s="72" t="s">
        <v>2689</v>
      </c>
      <c r="D573" s="75" t="s">
        <v>1996</v>
      </c>
    </row>
    <row r="574" spans="1:4">
      <c r="A574" s="72" t="s">
        <v>1373</v>
      </c>
      <c r="B574" s="72" t="s">
        <v>1372</v>
      </c>
      <c r="C574" s="72" t="s">
        <v>2690</v>
      </c>
      <c r="D574" s="75" t="s">
        <v>1997</v>
      </c>
    </row>
    <row r="575" spans="1:4">
      <c r="A575" s="72" t="s">
        <v>1375</v>
      </c>
      <c r="B575" s="72" t="s">
        <v>1374</v>
      </c>
      <c r="C575" s="72" t="s">
        <v>2691</v>
      </c>
      <c r="D575" s="75" t="s">
        <v>1375</v>
      </c>
    </row>
    <row r="576" spans="1:4">
      <c r="A576" s="72" t="s">
        <v>1377</v>
      </c>
      <c r="B576" s="72" t="s">
        <v>1376</v>
      </c>
      <c r="C576" s="72" t="s">
        <v>2692</v>
      </c>
      <c r="D576" s="75" t="s">
        <v>1998</v>
      </c>
    </row>
    <row r="577" spans="1:4">
      <c r="A577" s="72" t="s">
        <v>1379</v>
      </c>
      <c r="B577" s="72" t="s">
        <v>1378</v>
      </c>
      <c r="C577" s="72" t="s">
        <v>2693</v>
      </c>
      <c r="D577" s="75" t="s">
        <v>1999</v>
      </c>
    </row>
    <row r="578" spans="1:4">
      <c r="A578" s="72" t="s">
        <v>1381</v>
      </c>
      <c r="B578" s="72" t="s">
        <v>1380</v>
      </c>
      <c r="C578" s="72" t="s">
        <v>2694</v>
      </c>
      <c r="D578" s="75" t="s">
        <v>1381</v>
      </c>
    </row>
    <row r="579" spans="1:4">
      <c r="A579" s="72" t="s">
        <v>1383</v>
      </c>
      <c r="B579" s="72" t="s">
        <v>1382</v>
      </c>
      <c r="C579" s="72" t="s">
        <v>2695</v>
      </c>
      <c r="D579" s="75" t="s">
        <v>2000</v>
      </c>
    </row>
    <row r="580" spans="1:4">
      <c r="A580" s="72" t="s">
        <v>1385</v>
      </c>
      <c r="B580" s="72" t="s">
        <v>1384</v>
      </c>
      <c r="C580" s="72" t="s">
        <v>2696</v>
      </c>
      <c r="D580" s="75" t="s">
        <v>1385</v>
      </c>
    </row>
    <row r="581" spans="1:4">
      <c r="A581" s="72" t="s">
        <v>1387</v>
      </c>
      <c r="B581" s="72" t="s">
        <v>1386</v>
      </c>
      <c r="C581" s="72" t="s">
        <v>2697</v>
      </c>
      <c r="D581" s="75" t="s">
        <v>2001</v>
      </c>
    </row>
    <row r="582" spans="1:4">
      <c r="A582" s="72" t="s">
        <v>1389</v>
      </c>
      <c r="B582" s="72" t="s">
        <v>1388</v>
      </c>
      <c r="C582" s="72" t="s">
        <v>2698</v>
      </c>
      <c r="D582" s="75" t="s">
        <v>1389</v>
      </c>
    </row>
    <row r="583" spans="1:4">
      <c r="A583" s="72" t="s">
        <v>1391</v>
      </c>
      <c r="B583" s="72" t="s">
        <v>1390</v>
      </c>
      <c r="C583" s="72" t="s">
        <v>2699</v>
      </c>
      <c r="D583" s="75" t="s">
        <v>2002</v>
      </c>
    </row>
    <row r="584" spans="1:4">
      <c r="A584" s="72" t="s">
        <v>1393</v>
      </c>
      <c r="B584" s="72" t="s">
        <v>1392</v>
      </c>
      <c r="C584" s="72" t="s">
        <v>2700</v>
      </c>
      <c r="D584" s="75" t="s">
        <v>2003</v>
      </c>
    </row>
    <row r="585" spans="1:4">
      <c r="A585" s="72" t="s">
        <v>1395</v>
      </c>
      <c r="B585" s="72" t="s">
        <v>1394</v>
      </c>
      <c r="C585" s="72" t="s">
        <v>2701</v>
      </c>
      <c r="D585" s="75" t="s">
        <v>1395</v>
      </c>
    </row>
    <row r="586" spans="1:4">
      <c r="A586" s="72" t="s">
        <v>1397</v>
      </c>
      <c r="B586" s="72" t="s">
        <v>1396</v>
      </c>
      <c r="C586" s="72" t="s">
        <v>2702</v>
      </c>
      <c r="D586" s="75" t="s">
        <v>1397</v>
      </c>
    </row>
    <row r="587" spans="1:4">
      <c r="A587" s="72" t="s">
        <v>1399</v>
      </c>
      <c r="B587" s="72" t="s">
        <v>1398</v>
      </c>
      <c r="C587" s="72" t="s">
        <v>2703</v>
      </c>
      <c r="D587" s="75" t="s">
        <v>1399</v>
      </c>
    </row>
    <row r="588" spans="1:4">
      <c r="A588" s="72" t="s">
        <v>1401</v>
      </c>
      <c r="B588" s="72" t="s">
        <v>1400</v>
      </c>
      <c r="C588" s="72" t="s">
        <v>2704</v>
      </c>
      <c r="D588" s="75" t="s">
        <v>2004</v>
      </c>
    </row>
    <row r="589" spans="1:4">
      <c r="A589" s="72" t="s">
        <v>1403</v>
      </c>
      <c r="B589" s="72" t="s">
        <v>1402</v>
      </c>
      <c r="C589" s="72" t="s">
        <v>2705</v>
      </c>
      <c r="D589" s="75" t="s">
        <v>2005</v>
      </c>
    </row>
    <row r="590" spans="1:4">
      <c r="A590" s="72" t="s">
        <v>1405</v>
      </c>
      <c r="B590" s="72" t="s">
        <v>1404</v>
      </c>
      <c r="C590" s="72" t="s">
        <v>2706</v>
      </c>
      <c r="D590" s="75" t="s">
        <v>1405</v>
      </c>
    </row>
    <row r="591" spans="1:4">
      <c r="A591" s="72" t="s">
        <v>1407</v>
      </c>
      <c r="B591" s="72" t="s">
        <v>1406</v>
      </c>
      <c r="C591" s="72" t="s">
        <v>2707</v>
      </c>
      <c r="D591" s="75" t="s">
        <v>1407</v>
      </c>
    </row>
    <row r="592" spans="1:4">
      <c r="A592" s="72" t="s">
        <v>1409</v>
      </c>
      <c r="B592" s="72" t="s">
        <v>1408</v>
      </c>
      <c r="C592" s="72" t="s">
        <v>2708</v>
      </c>
      <c r="D592" s="75" t="s">
        <v>1409</v>
      </c>
    </row>
    <row r="593" spans="1:4">
      <c r="A593" s="72" t="s">
        <v>1411</v>
      </c>
      <c r="B593" s="72" t="s">
        <v>1410</v>
      </c>
      <c r="C593" s="72" t="s">
        <v>2709</v>
      </c>
      <c r="D593" s="75" t="s">
        <v>1411</v>
      </c>
    </row>
    <row r="594" spans="1:4">
      <c r="A594" s="72" t="s">
        <v>1413</v>
      </c>
      <c r="B594" s="72" t="s">
        <v>1412</v>
      </c>
      <c r="C594" s="72" t="s">
        <v>2710</v>
      </c>
      <c r="D594" s="75" t="s">
        <v>2006</v>
      </c>
    </row>
    <row r="595" spans="1:4">
      <c r="A595" s="72" t="s">
        <v>1415</v>
      </c>
      <c r="B595" s="72" t="s">
        <v>1414</v>
      </c>
      <c r="C595" s="72" t="s">
        <v>2711</v>
      </c>
      <c r="D595" s="75" t="s">
        <v>2007</v>
      </c>
    </row>
    <row r="596" spans="1:4">
      <c r="A596" s="72" t="s">
        <v>1417</v>
      </c>
      <c r="B596" s="72" t="s">
        <v>1416</v>
      </c>
      <c r="C596" s="72" t="s">
        <v>2712</v>
      </c>
      <c r="D596" s="75" t="s">
        <v>2008</v>
      </c>
    </row>
    <row r="597" spans="1:4">
      <c r="A597" s="72" t="s">
        <v>1419</v>
      </c>
      <c r="B597" s="72" t="s">
        <v>1418</v>
      </c>
      <c r="C597" s="72" t="s">
        <v>2713</v>
      </c>
      <c r="D597" s="75" t="s">
        <v>2009</v>
      </c>
    </row>
    <row r="598" spans="1:4">
      <c r="A598" s="72" t="s">
        <v>1421</v>
      </c>
      <c r="B598" s="72" t="s">
        <v>1420</v>
      </c>
      <c r="C598" s="72" t="s">
        <v>2714</v>
      </c>
      <c r="D598" s="75" t="s">
        <v>1421</v>
      </c>
    </row>
    <row r="599" spans="1:4">
      <c r="A599" s="72" t="s">
        <v>1423</v>
      </c>
      <c r="B599" s="72" t="s">
        <v>1422</v>
      </c>
      <c r="C599" s="72" t="s">
        <v>2715</v>
      </c>
      <c r="D599" s="75" t="s">
        <v>1423</v>
      </c>
    </row>
    <row r="600" spans="1:4">
      <c r="A600" s="72" t="s">
        <v>1425</v>
      </c>
      <c r="B600" s="72" t="s">
        <v>1424</v>
      </c>
      <c r="C600" s="72" t="s">
        <v>2716</v>
      </c>
      <c r="D600" s="75" t="s">
        <v>1425</v>
      </c>
    </row>
    <row r="601" spans="1:4">
      <c r="A601" s="72" t="s">
        <v>1427</v>
      </c>
      <c r="B601" s="72" t="s">
        <v>1426</v>
      </c>
      <c r="C601" s="72" t="s">
        <v>2717</v>
      </c>
      <c r="D601" s="75" t="s">
        <v>1427</v>
      </c>
    </row>
    <row r="602" spans="1:4">
      <c r="A602" s="72" t="s">
        <v>1429</v>
      </c>
      <c r="B602" s="72" t="s">
        <v>1428</v>
      </c>
      <c r="C602" s="72" t="s">
        <v>2718</v>
      </c>
      <c r="D602" s="75" t="s">
        <v>1429</v>
      </c>
    </row>
    <row r="603" spans="1:4">
      <c r="A603" s="72" t="s">
        <v>1431</v>
      </c>
      <c r="B603" s="72" t="s">
        <v>1430</v>
      </c>
      <c r="C603" s="72" t="s">
        <v>2719</v>
      </c>
      <c r="D603" s="75" t="s">
        <v>1431</v>
      </c>
    </row>
    <row r="604" spans="1:4">
      <c r="A604" s="72" t="s">
        <v>1433</v>
      </c>
      <c r="B604" s="72" t="s">
        <v>1432</v>
      </c>
      <c r="C604" s="72" t="s">
        <v>2720</v>
      </c>
      <c r="D604" s="75" t="s">
        <v>2010</v>
      </c>
    </row>
    <row r="605" spans="1:4">
      <c r="A605" s="72" t="s">
        <v>1435</v>
      </c>
      <c r="B605" s="72" t="s">
        <v>1434</v>
      </c>
      <c r="C605" s="72" t="s">
        <v>2721</v>
      </c>
      <c r="D605" s="75" t="s">
        <v>2011</v>
      </c>
    </row>
    <row r="606" spans="1:4">
      <c r="A606" s="72" t="s">
        <v>159</v>
      </c>
      <c r="B606" s="72" t="s">
        <v>1436</v>
      </c>
      <c r="C606" s="72" t="s">
        <v>2722</v>
      </c>
      <c r="D606" s="75" t="s">
        <v>159</v>
      </c>
    </row>
    <row r="607" spans="1:4">
      <c r="A607" s="72" t="s">
        <v>1438</v>
      </c>
      <c r="B607" s="72" t="s">
        <v>1437</v>
      </c>
      <c r="C607" s="72" t="s">
        <v>2723</v>
      </c>
      <c r="D607" s="75" t="s">
        <v>2012</v>
      </c>
    </row>
    <row r="608" spans="1:4">
      <c r="A608" s="72" t="s">
        <v>1440</v>
      </c>
      <c r="B608" s="72" t="s">
        <v>1439</v>
      </c>
      <c r="C608" s="72" t="s">
        <v>2724</v>
      </c>
      <c r="D608" s="75" t="s">
        <v>2013</v>
      </c>
    </row>
    <row r="609" spans="1:4">
      <c r="A609" s="72" t="s">
        <v>1442</v>
      </c>
      <c r="B609" s="72" t="s">
        <v>1441</v>
      </c>
      <c r="C609" s="72" t="s">
        <v>2725</v>
      </c>
      <c r="D609" s="75" t="s">
        <v>1442</v>
      </c>
    </row>
    <row r="610" spans="1:4">
      <c r="A610" s="72" t="s">
        <v>1444</v>
      </c>
      <c r="B610" s="72" t="s">
        <v>1443</v>
      </c>
      <c r="C610" s="72" t="s">
        <v>2726</v>
      </c>
      <c r="D610" s="75" t="s">
        <v>2014</v>
      </c>
    </row>
    <row r="611" spans="1:4">
      <c r="A611" s="72" t="s">
        <v>1446</v>
      </c>
      <c r="B611" s="72" t="s">
        <v>1445</v>
      </c>
      <c r="C611" s="72" t="s">
        <v>2727</v>
      </c>
      <c r="D611" s="75" t="s">
        <v>2015</v>
      </c>
    </row>
    <row r="612" spans="1:4">
      <c r="A612" s="72" t="s">
        <v>1448</v>
      </c>
      <c r="B612" s="72" t="s">
        <v>1447</v>
      </c>
      <c r="C612" s="72" t="s">
        <v>2728</v>
      </c>
      <c r="D612" s="75" t="s">
        <v>2016</v>
      </c>
    </row>
    <row r="613" spans="1:4">
      <c r="A613" s="72" t="s">
        <v>1450</v>
      </c>
      <c r="B613" s="72" t="s">
        <v>1449</v>
      </c>
      <c r="C613" s="72" t="s">
        <v>2729</v>
      </c>
      <c r="D613" s="75" t="s">
        <v>2017</v>
      </c>
    </row>
    <row r="614" spans="1:4">
      <c r="A614" s="72" t="s">
        <v>1452</v>
      </c>
      <c r="B614" s="72" t="s">
        <v>1451</v>
      </c>
      <c r="C614" s="72" t="s">
        <v>2730</v>
      </c>
      <c r="D614" s="75" t="s">
        <v>2018</v>
      </c>
    </row>
    <row r="615" spans="1:4">
      <c r="A615" s="72" t="s">
        <v>1454</v>
      </c>
      <c r="B615" s="72" t="s">
        <v>1453</v>
      </c>
      <c r="C615" s="72" t="s">
        <v>2731</v>
      </c>
      <c r="D615" s="75" t="s">
        <v>2019</v>
      </c>
    </row>
    <row r="616" spans="1:4">
      <c r="A616" s="72" t="s">
        <v>1456</v>
      </c>
      <c r="B616" s="72" t="s">
        <v>1455</v>
      </c>
      <c r="C616" s="72" t="s">
        <v>2732</v>
      </c>
      <c r="D616" s="75" t="s">
        <v>2020</v>
      </c>
    </row>
    <row r="617" spans="1:4">
      <c r="A617" s="72" t="s">
        <v>1458</v>
      </c>
      <c r="B617" s="72" t="s">
        <v>1457</v>
      </c>
      <c r="C617" s="72" t="s">
        <v>2733</v>
      </c>
      <c r="D617" s="75" t="s">
        <v>2021</v>
      </c>
    </row>
    <row r="618" spans="1:4">
      <c r="A618" s="72" t="s">
        <v>1460</v>
      </c>
      <c r="B618" s="72" t="s">
        <v>1459</v>
      </c>
      <c r="C618" s="72" t="s">
        <v>2734</v>
      </c>
      <c r="D618" s="75" t="s">
        <v>2022</v>
      </c>
    </row>
    <row r="619" spans="1:4">
      <c r="A619" s="72" t="s">
        <v>1462</v>
      </c>
      <c r="B619" s="72" t="s">
        <v>1461</v>
      </c>
      <c r="C619" s="72" t="s">
        <v>2735</v>
      </c>
      <c r="D619" s="75" t="s">
        <v>2023</v>
      </c>
    </row>
    <row r="620" spans="1:4">
      <c r="A620" s="72" t="s">
        <v>1464</v>
      </c>
      <c r="B620" s="72" t="s">
        <v>1463</v>
      </c>
      <c r="C620" s="72" t="s">
        <v>2736</v>
      </c>
      <c r="D620" s="75" t="s">
        <v>2024</v>
      </c>
    </row>
    <row r="621" spans="1:4">
      <c r="A621" s="72" t="s">
        <v>1466</v>
      </c>
      <c r="B621" s="72" t="s">
        <v>1465</v>
      </c>
      <c r="C621" s="72" t="s">
        <v>2737</v>
      </c>
      <c r="D621" s="75" t="s">
        <v>2025</v>
      </c>
    </row>
    <row r="622" spans="1:4">
      <c r="A622" s="72" t="s">
        <v>1468</v>
      </c>
      <c r="B622" s="72" t="s">
        <v>1467</v>
      </c>
      <c r="C622" s="72" t="s">
        <v>2738</v>
      </c>
      <c r="D622" s="75" t="s">
        <v>2026</v>
      </c>
    </row>
    <row r="623" spans="1:4">
      <c r="A623" s="72" t="s">
        <v>1470</v>
      </c>
      <c r="B623" s="72" t="s">
        <v>1469</v>
      </c>
      <c r="C623" s="72" t="s">
        <v>2739</v>
      </c>
      <c r="D623" s="75" t="s">
        <v>1470</v>
      </c>
    </row>
    <row r="624" spans="1:4">
      <c r="A624" s="72" t="s">
        <v>1472</v>
      </c>
      <c r="B624" s="72" t="s">
        <v>1471</v>
      </c>
      <c r="C624" s="72" t="s">
        <v>2740</v>
      </c>
      <c r="D624" s="75" t="s">
        <v>1472</v>
      </c>
    </row>
    <row r="625" spans="1:4">
      <c r="A625" s="72" t="s">
        <v>1474</v>
      </c>
      <c r="B625" s="72" t="s">
        <v>1473</v>
      </c>
      <c r="C625" s="72" t="s">
        <v>2741</v>
      </c>
      <c r="D625" s="75" t="s">
        <v>2027</v>
      </c>
    </row>
    <row r="626" spans="1:4">
      <c r="A626" s="72" t="s">
        <v>1476</v>
      </c>
      <c r="B626" s="72" t="s">
        <v>1475</v>
      </c>
      <c r="C626" s="72" t="s">
        <v>2742</v>
      </c>
      <c r="D626" s="75" t="s">
        <v>1476</v>
      </c>
    </row>
    <row r="627" spans="1:4">
      <c r="A627" s="72" t="s">
        <v>1478</v>
      </c>
      <c r="B627" s="72" t="s">
        <v>1477</v>
      </c>
      <c r="C627" s="72" t="s">
        <v>2743</v>
      </c>
      <c r="D627" s="75" t="s">
        <v>1478</v>
      </c>
    </row>
    <row r="628" spans="1:4">
      <c r="A628" s="72" t="s">
        <v>1480</v>
      </c>
      <c r="B628" s="72" t="s">
        <v>1479</v>
      </c>
      <c r="C628" s="72" t="s">
        <v>2744</v>
      </c>
      <c r="D628" s="75" t="s">
        <v>1480</v>
      </c>
    </row>
    <row r="629" spans="1:4">
      <c r="A629" s="72" t="s">
        <v>1482</v>
      </c>
      <c r="B629" s="72" t="s">
        <v>1481</v>
      </c>
      <c r="C629" s="72" t="s">
        <v>2745</v>
      </c>
      <c r="D629" s="75" t="s">
        <v>2028</v>
      </c>
    </row>
    <row r="630" spans="1:4">
      <c r="A630" s="72" t="s">
        <v>1484</v>
      </c>
      <c r="B630" s="72" t="s">
        <v>1483</v>
      </c>
      <c r="C630" s="72" t="s">
        <v>2746</v>
      </c>
      <c r="D630" s="75" t="s">
        <v>1484</v>
      </c>
    </row>
    <row r="631" spans="1:4">
      <c r="A631" s="72" t="s">
        <v>1486</v>
      </c>
      <c r="B631" s="72" t="s">
        <v>1485</v>
      </c>
      <c r="C631" s="72" t="s">
        <v>2747</v>
      </c>
      <c r="D631" s="75" t="s">
        <v>2029</v>
      </c>
    </row>
    <row r="632" spans="1:4">
      <c r="A632" s="72" t="s">
        <v>1488</v>
      </c>
      <c r="B632" s="72" t="s">
        <v>1487</v>
      </c>
      <c r="C632" s="72" t="s">
        <v>2748</v>
      </c>
      <c r="D632" s="75" t="s">
        <v>2030</v>
      </c>
    </row>
    <row r="633" spans="1:4">
      <c r="A633" s="72" t="s">
        <v>1490</v>
      </c>
      <c r="B633" s="72" t="s">
        <v>1489</v>
      </c>
      <c r="C633" s="72" t="s">
        <v>2749</v>
      </c>
      <c r="D633" s="75" t="s">
        <v>1490</v>
      </c>
    </row>
    <row r="634" spans="1:4">
      <c r="A634" s="72" t="s">
        <v>1492</v>
      </c>
      <c r="B634" s="72" t="s">
        <v>1491</v>
      </c>
      <c r="C634" s="72" t="s">
        <v>2750</v>
      </c>
      <c r="D634" s="75" t="s">
        <v>1492</v>
      </c>
    </row>
    <row r="635" spans="1:4">
      <c r="A635" s="72" t="s">
        <v>1494</v>
      </c>
      <c r="B635" s="72" t="s">
        <v>1493</v>
      </c>
      <c r="C635" s="72" t="s">
        <v>2751</v>
      </c>
      <c r="D635" s="75" t="s">
        <v>2031</v>
      </c>
    </row>
    <row r="636" spans="1:4">
      <c r="A636" s="72" t="s">
        <v>1496</v>
      </c>
      <c r="B636" s="72" t="s">
        <v>1495</v>
      </c>
      <c r="C636" s="72" t="s">
        <v>2752</v>
      </c>
      <c r="D636" s="75" t="s">
        <v>2032</v>
      </c>
    </row>
    <row r="637" spans="1:4">
      <c r="A637" s="72" t="s">
        <v>1498</v>
      </c>
      <c r="B637" s="72" t="s">
        <v>1497</v>
      </c>
      <c r="C637" s="72" t="s">
        <v>2753</v>
      </c>
      <c r="D637" s="75" t="s">
        <v>1498</v>
      </c>
    </row>
    <row r="638" spans="1:4">
      <c r="A638" s="72" t="s">
        <v>1500</v>
      </c>
      <c r="B638" s="72" t="s">
        <v>1499</v>
      </c>
      <c r="C638" s="72" t="s">
        <v>2754</v>
      </c>
      <c r="D638" s="75" t="s">
        <v>2033</v>
      </c>
    </row>
    <row r="639" spans="1:4">
      <c r="A639" s="72" t="s">
        <v>1502</v>
      </c>
      <c r="B639" s="72" t="s">
        <v>1501</v>
      </c>
      <c r="C639" s="72" t="s">
        <v>2755</v>
      </c>
      <c r="D639" s="75" t="s">
        <v>2034</v>
      </c>
    </row>
    <row r="640" spans="1:4">
      <c r="A640" s="72" t="s">
        <v>1504</v>
      </c>
      <c r="B640" s="72" t="s">
        <v>1503</v>
      </c>
      <c r="C640" s="72" t="s">
        <v>2756</v>
      </c>
      <c r="D640" s="75" t="s">
        <v>1504</v>
      </c>
    </row>
    <row r="641" spans="1:4">
      <c r="A641" s="72" t="s">
        <v>1506</v>
      </c>
      <c r="B641" s="72" t="s">
        <v>1505</v>
      </c>
      <c r="C641" s="72" t="s">
        <v>2757</v>
      </c>
      <c r="D641" s="75" t="s">
        <v>2035</v>
      </c>
    </row>
    <row r="642" spans="1:4">
      <c r="A642" s="72" t="s">
        <v>1508</v>
      </c>
      <c r="B642" s="72" t="s">
        <v>1507</v>
      </c>
      <c r="C642" s="72" t="s">
        <v>2758</v>
      </c>
      <c r="D642" s="75" t="s">
        <v>1508</v>
      </c>
    </row>
    <row r="643" spans="1:4">
      <c r="A643" s="72" t="s">
        <v>1510</v>
      </c>
      <c r="B643" s="72" t="s">
        <v>1509</v>
      </c>
      <c r="C643" s="72" t="s">
        <v>2759</v>
      </c>
      <c r="D643" s="75" t="s">
        <v>2036</v>
      </c>
    </row>
    <row r="644" spans="1:4">
      <c r="A644" s="72" t="s">
        <v>1512</v>
      </c>
      <c r="B644" s="72" t="s">
        <v>1511</v>
      </c>
      <c r="C644" s="72" t="s">
        <v>2760</v>
      </c>
      <c r="D644" s="75" t="s">
        <v>2037</v>
      </c>
    </row>
    <row r="645" spans="1:4">
      <c r="A645" s="72" t="s">
        <v>1514</v>
      </c>
      <c r="B645" s="72" t="s">
        <v>1513</v>
      </c>
      <c r="C645" s="72" t="s">
        <v>2761</v>
      </c>
      <c r="D645" s="75" t="s">
        <v>1514</v>
      </c>
    </row>
    <row r="646" spans="1:4">
      <c r="A646" s="72" t="s">
        <v>1516</v>
      </c>
      <c r="B646" s="72" t="s">
        <v>1515</v>
      </c>
      <c r="C646" s="72" t="s">
        <v>2762</v>
      </c>
      <c r="D646" s="75" t="s">
        <v>1516</v>
      </c>
    </row>
    <row r="647" spans="1:4">
      <c r="A647" s="72" t="s">
        <v>1518</v>
      </c>
      <c r="B647" s="72" t="s">
        <v>1517</v>
      </c>
      <c r="C647" s="72" t="s">
        <v>2763</v>
      </c>
      <c r="D647" s="75" t="s">
        <v>1518</v>
      </c>
    </row>
    <row r="648" spans="1:4">
      <c r="A648" s="72" t="s">
        <v>1520</v>
      </c>
      <c r="B648" s="72" t="s">
        <v>1519</v>
      </c>
      <c r="C648" s="72" t="s">
        <v>2764</v>
      </c>
      <c r="D648" s="75" t="s">
        <v>2038</v>
      </c>
    </row>
    <row r="649" spans="1:4">
      <c r="A649" s="72" t="s">
        <v>1522</v>
      </c>
      <c r="B649" s="72" t="s">
        <v>1521</v>
      </c>
      <c r="C649" s="72" t="s">
        <v>2765</v>
      </c>
      <c r="D649" s="75" t="s">
        <v>1522</v>
      </c>
    </row>
    <row r="650" spans="1:4">
      <c r="A650" s="72" t="s">
        <v>1524</v>
      </c>
      <c r="B650" s="72" t="s">
        <v>1523</v>
      </c>
      <c r="C650" s="72" t="s">
        <v>2766</v>
      </c>
      <c r="D650" s="75" t="s">
        <v>1524</v>
      </c>
    </row>
    <row r="651" spans="1:4">
      <c r="A651" s="72" t="s">
        <v>1526</v>
      </c>
      <c r="B651" s="72" t="s">
        <v>1525</v>
      </c>
      <c r="C651" s="72" t="s">
        <v>2767</v>
      </c>
      <c r="D651" s="75" t="s">
        <v>1526</v>
      </c>
    </row>
    <row r="652" spans="1:4">
      <c r="A652" s="72" t="s">
        <v>1528</v>
      </c>
      <c r="B652" s="72" t="s">
        <v>1527</v>
      </c>
      <c r="C652" s="72" t="s">
        <v>2768</v>
      </c>
      <c r="D652" s="75" t="s">
        <v>1528</v>
      </c>
    </row>
    <row r="653" spans="1:4">
      <c r="A653" s="72" t="s">
        <v>1530</v>
      </c>
      <c r="B653" s="72" t="s">
        <v>1529</v>
      </c>
      <c r="C653" s="72" t="s">
        <v>2769</v>
      </c>
      <c r="D653" s="75" t="s">
        <v>1530</v>
      </c>
    </row>
    <row r="654" spans="1:4">
      <c r="A654" s="72" t="s">
        <v>1532</v>
      </c>
      <c r="B654" s="72" t="s">
        <v>1531</v>
      </c>
      <c r="C654" s="72" t="s">
        <v>2770</v>
      </c>
      <c r="D654" s="75" t="s">
        <v>1532</v>
      </c>
    </row>
    <row r="655" spans="1:4">
      <c r="A655" s="72" t="s">
        <v>1534</v>
      </c>
      <c r="B655" s="72" t="s">
        <v>1533</v>
      </c>
      <c r="C655" s="72" t="s">
        <v>2771</v>
      </c>
      <c r="D655" s="75" t="s">
        <v>1534</v>
      </c>
    </row>
    <row r="656" spans="1:4">
      <c r="A656" s="72" t="s">
        <v>1536</v>
      </c>
      <c r="B656" s="72" t="s">
        <v>1535</v>
      </c>
      <c r="C656" s="72" t="s">
        <v>2772</v>
      </c>
      <c r="D656" s="75" t="s">
        <v>2039</v>
      </c>
    </row>
    <row r="657" spans="1:4">
      <c r="A657" s="72" t="s">
        <v>1538</v>
      </c>
      <c r="B657" s="72" t="s">
        <v>1537</v>
      </c>
      <c r="C657" s="72" t="s">
        <v>2773</v>
      </c>
      <c r="D657" s="75" t="s">
        <v>2040</v>
      </c>
    </row>
    <row r="658" spans="1:4">
      <c r="A658" s="72" t="s">
        <v>1540</v>
      </c>
      <c r="B658" s="72" t="s">
        <v>1539</v>
      </c>
      <c r="C658" s="72" t="s">
        <v>2774</v>
      </c>
      <c r="D658" s="75" t="s">
        <v>1540</v>
      </c>
    </row>
    <row r="659" spans="1:4">
      <c r="A659" s="72" t="s">
        <v>1542</v>
      </c>
      <c r="B659" s="72" t="s">
        <v>1541</v>
      </c>
      <c r="C659" s="72" t="s">
        <v>2775</v>
      </c>
      <c r="D659" s="75" t="s">
        <v>2041</v>
      </c>
    </row>
    <row r="660" spans="1:4">
      <c r="A660" s="72" t="s">
        <v>1544</v>
      </c>
      <c r="B660" s="72" t="s">
        <v>1543</v>
      </c>
      <c r="C660" s="72" t="s">
        <v>2776</v>
      </c>
      <c r="D660" s="75" t="s">
        <v>1544</v>
      </c>
    </row>
    <row r="661" spans="1:4">
      <c r="A661" s="72" t="s">
        <v>1546</v>
      </c>
      <c r="B661" s="72" t="s">
        <v>1545</v>
      </c>
      <c r="C661" s="72" t="s">
        <v>2777</v>
      </c>
      <c r="D661" s="75" t="s">
        <v>1546</v>
      </c>
    </row>
    <row r="662" spans="1:4">
      <c r="A662" s="72" t="s">
        <v>1548</v>
      </c>
      <c r="B662" s="72" t="s">
        <v>1547</v>
      </c>
      <c r="C662" s="72" t="s">
        <v>2778</v>
      </c>
      <c r="D662" s="75" t="s">
        <v>1548</v>
      </c>
    </row>
    <row r="663" spans="1:4">
      <c r="A663" s="72" t="s">
        <v>1550</v>
      </c>
      <c r="B663" s="72" t="s">
        <v>1549</v>
      </c>
      <c r="C663" s="72" t="s">
        <v>2779</v>
      </c>
      <c r="D663" s="75" t="s">
        <v>1550</v>
      </c>
    </row>
    <row r="664" spans="1:4">
      <c r="A664" s="72" t="s">
        <v>1552</v>
      </c>
      <c r="B664" s="72" t="s">
        <v>1551</v>
      </c>
      <c r="C664" s="72" t="s">
        <v>2780</v>
      </c>
      <c r="D664" s="75" t="s">
        <v>1552</v>
      </c>
    </row>
    <row r="665" spans="1:4">
      <c r="A665" s="72" t="s">
        <v>1554</v>
      </c>
      <c r="B665" s="72" t="s">
        <v>1553</v>
      </c>
      <c r="C665" s="72" t="s">
        <v>2781</v>
      </c>
      <c r="D665" s="75" t="s">
        <v>1554</v>
      </c>
    </row>
    <row r="666" spans="1:4">
      <c r="A666" s="72" t="s">
        <v>1556</v>
      </c>
      <c r="B666" s="72" t="s">
        <v>1555</v>
      </c>
      <c r="C666" s="72" t="s">
        <v>2782</v>
      </c>
      <c r="D666" s="75" t="s">
        <v>1556</v>
      </c>
    </row>
    <row r="667" spans="1:4">
      <c r="A667" s="72" t="s">
        <v>1558</v>
      </c>
      <c r="B667" s="72" t="s">
        <v>1557</v>
      </c>
      <c r="C667" s="72" t="s">
        <v>2783</v>
      </c>
      <c r="D667" s="75" t="s">
        <v>2042</v>
      </c>
    </row>
    <row r="668" spans="1:4">
      <c r="A668" s="72" t="s">
        <v>1560</v>
      </c>
      <c r="B668" s="72" t="s">
        <v>1559</v>
      </c>
      <c r="C668" s="72" t="s">
        <v>2784</v>
      </c>
      <c r="D668" s="75" t="s">
        <v>1560</v>
      </c>
    </row>
    <row r="669" spans="1:4">
      <c r="A669" s="72" t="s">
        <v>1562</v>
      </c>
      <c r="B669" s="72" t="s">
        <v>1561</v>
      </c>
      <c r="C669" s="72" t="s">
        <v>2785</v>
      </c>
      <c r="D669" s="75" t="s">
        <v>2043</v>
      </c>
    </row>
    <row r="670" spans="1:4">
      <c r="A670" s="72" t="s">
        <v>1564</v>
      </c>
      <c r="B670" s="72" t="s">
        <v>1563</v>
      </c>
      <c r="C670" s="72" t="s">
        <v>2786</v>
      </c>
      <c r="D670" s="75" t="s">
        <v>1564</v>
      </c>
    </row>
    <row r="671" spans="1:4">
      <c r="A671" s="72" t="s">
        <v>1566</v>
      </c>
      <c r="B671" s="72" t="s">
        <v>1565</v>
      </c>
      <c r="C671" s="72" t="s">
        <v>2787</v>
      </c>
      <c r="D671" s="75" t="s">
        <v>1566</v>
      </c>
    </row>
    <row r="672" spans="1:4">
      <c r="A672" s="72" t="s">
        <v>1568</v>
      </c>
      <c r="B672" s="72" t="s">
        <v>1567</v>
      </c>
      <c r="C672" s="72" t="s">
        <v>2788</v>
      </c>
      <c r="D672" s="75" t="s">
        <v>1568</v>
      </c>
    </row>
    <row r="673" spans="1:4">
      <c r="A673" s="72" t="s">
        <v>1570</v>
      </c>
      <c r="B673" s="72" t="s">
        <v>1569</v>
      </c>
      <c r="C673" s="72" t="s">
        <v>2789</v>
      </c>
      <c r="D673" s="75" t="s">
        <v>1570</v>
      </c>
    </row>
    <row r="674" spans="1:4">
      <c r="A674" s="72" t="s">
        <v>1572</v>
      </c>
      <c r="B674" s="72" t="s">
        <v>1571</v>
      </c>
      <c r="C674" s="72" t="s">
        <v>2790</v>
      </c>
      <c r="D674" s="75" t="s">
        <v>2044</v>
      </c>
    </row>
    <row r="675" spans="1:4">
      <c r="A675" s="72" t="s">
        <v>1574</v>
      </c>
      <c r="B675" s="72" t="s">
        <v>1573</v>
      </c>
      <c r="C675" s="72" t="s">
        <v>2791</v>
      </c>
      <c r="D675" s="75" t="s">
        <v>2045</v>
      </c>
    </row>
    <row r="676" spans="1:4">
      <c r="A676" s="72" t="s">
        <v>1576</v>
      </c>
      <c r="B676" s="72" t="s">
        <v>1575</v>
      </c>
      <c r="C676" s="72" t="s">
        <v>2792</v>
      </c>
      <c r="D676" s="75" t="s">
        <v>2046</v>
      </c>
    </row>
    <row r="677" spans="1:4">
      <c r="A677" s="72" t="s">
        <v>1578</v>
      </c>
      <c r="B677" s="72" t="s">
        <v>1577</v>
      </c>
      <c r="C677" s="72" t="s">
        <v>2793</v>
      </c>
      <c r="D677" s="75" t="s">
        <v>2047</v>
      </c>
    </row>
    <row r="678" spans="1:4">
      <c r="A678" s="72" t="s">
        <v>1580</v>
      </c>
      <c r="B678" s="72" t="s">
        <v>1579</v>
      </c>
      <c r="C678" s="72" t="s">
        <v>2794</v>
      </c>
      <c r="D678" s="75" t="s">
        <v>2048</v>
      </c>
    </row>
    <row r="679" spans="1:4">
      <c r="A679" s="72" t="s">
        <v>1582</v>
      </c>
      <c r="B679" s="72" t="s">
        <v>1581</v>
      </c>
      <c r="C679" s="72" t="s">
        <v>2795</v>
      </c>
      <c r="D679" s="75" t="s">
        <v>2049</v>
      </c>
    </row>
    <row r="680" spans="1:4">
      <c r="A680" s="72" t="s">
        <v>1584</v>
      </c>
      <c r="B680" s="72" t="s">
        <v>1583</v>
      </c>
      <c r="C680" s="72" t="s">
        <v>2796</v>
      </c>
      <c r="D680" s="75" t="s">
        <v>2050</v>
      </c>
    </row>
    <row r="681" spans="1:4">
      <c r="A681" s="72" t="s">
        <v>1586</v>
      </c>
      <c r="B681" s="72" t="s">
        <v>1585</v>
      </c>
      <c r="C681" s="72" t="s">
        <v>2797</v>
      </c>
      <c r="D681" s="75" t="s">
        <v>1586</v>
      </c>
    </row>
    <row r="682" spans="1:4">
      <c r="A682" s="72" t="s">
        <v>1588</v>
      </c>
      <c r="B682" s="72" t="s">
        <v>1587</v>
      </c>
      <c r="C682" s="72" t="s">
        <v>2798</v>
      </c>
      <c r="D682" s="75" t="s">
        <v>1588</v>
      </c>
    </row>
    <row r="683" spans="1:4">
      <c r="A683" s="72" t="s">
        <v>1590</v>
      </c>
      <c r="B683" s="72" t="s">
        <v>1589</v>
      </c>
      <c r="C683" s="72" t="s">
        <v>2799</v>
      </c>
      <c r="D683" s="75" t="s">
        <v>2051</v>
      </c>
    </row>
    <row r="684" spans="1:4">
      <c r="A684" s="72" t="s">
        <v>1592</v>
      </c>
      <c r="B684" s="72" t="s">
        <v>1591</v>
      </c>
      <c r="C684" s="72" t="s">
        <v>2800</v>
      </c>
      <c r="D684" s="75" t="s">
        <v>2052</v>
      </c>
    </row>
    <row r="685" spans="1:4">
      <c r="A685" s="72" t="s">
        <v>1594</v>
      </c>
      <c r="B685" s="72" t="s">
        <v>1593</v>
      </c>
      <c r="C685" s="72" t="s">
        <v>2801</v>
      </c>
      <c r="D685" s="75" t="s">
        <v>2053</v>
      </c>
    </row>
    <row r="686" spans="1:4">
      <c r="A686" s="72" t="s">
        <v>1596</v>
      </c>
      <c r="B686" s="72" t="s">
        <v>1595</v>
      </c>
      <c r="C686" s="72" t="s">
        <v>2802</v>
      </c>
      <c r="D686" s="75" t="s">
        <v>1596</v>
      </c>
    </row>
    <row r="687" spans="1:4">
      <c r="A687" s="72" t="s">
        <v>1598</v>
      </c>
      <c r="B687" s="72" t="s">
        <v>1597</v>
      </c>
      <c r="C687" s="72" t="s">
        <v>2803</v>
      </c>
      <c r="D687" s="75" t="s">
        <v>2054</v>
      </c>
    </row>
    <row r="688" spans="1:4">
      <c r="A688" s="72" t="s">
        <v>1600</v>
      </c>
      <c r="B688" s="72" t="s">
        <v>1599</v>
      </c>
      <c r="C688" s="72" t="s">
        <v>2804</v>
      </c>
      <c r="D688" s="75" t="s">
        <v>1600</v>
      </c>
    </row>
    <row r="689" spans="1:4">
      <c r="A689" s="72" t="s">
        <v>1602</v>
      </c>
      <c r="B689" s="72" t="s">
        <v>1601</v>
      </c>
      <c r="C689" s="72" t="s">
        <v>2805</v>
      </c>
      <c r="D689" s="75" t="s">
        <v>1602</v>
      </c>
    </row>
    <row r="690" spans="1:4">
      <c r="A690" s="72" t="s">
        <v>1604</v>
      </c>
      <c r="B690" s="72" t="s">
        <v>1603</v>
      </c>
      <c r="C690" s="72" t="s">
        <v>2806</v>
      </c>
      <c r="D690" s="75" t="s">
        <v>2055</v>
      </c>
    </row>
    <row r="691" spans="1:4">
      <c r="A691" s="72" t="s">
        <v>1606</v>
      </c>
      <c r="B691" s="72" t="s">
        <v>1605</v>
      </c>
      <c r="C691" s="72" t="s">
        <v>2807</v>
      </c>
      <c r="D691" s="75" t="s">
        <v>2056</v>
      </c>
    </row>
    <row r="692" spans="1:4">
      <c r="A692" s="72" t="s">
        <v>1608</v>
      </c>
      <c r="B692" s="72" t="s">
        <v>1607</v>
      </c>
      <c r="C692" s="72" t="s">
        <v>2808</v>
      </c>
      <c r="D692" s="75" t="s">
        <v>1608</v>
      </c>
    </row>
    <row r="693" spans="1:4">
      <c r="A693" s="72" t="s">
        <v>1610</v>
      </c>
      <c r="B693" s="72" t="s">
        <v>1609</v>
      </c>
      <c r="C693" s="72" t="s">
        <v>2809</v>
      </c>
      <c r="D693" s="75" t="s">
        <v>1610</v>
      </c>
    </row>
    <row r="694" spans="1:4">
      <c r="A694" s="72" t="s">
        <v>1612</v>
      </c>
      <c r="B694" s="72" t="s">
        <v>1611</v>
      </c>
      <c r="C694" s="72" t="s">
        <v>2810</v>
      </c>
      <c r="D694" s="75" t="s">
        <v>1612</v>
      </c>
    </row>
    <row r="695" spans="1:4">
      <c r="A695" s="72" t="s">
        <v>1614</v>
      </c>
      <c r="B695" s="72" t="s">
        <v>1613</v>
      </c>
      <c r="C695" s="72" t="s">
        <v>2811</v>
      </c>
      <c r="D695" s="75" t="s">
        <v>2057</v>
      </c>
    </row>
    <row r="696" spans="1:4">
      <c r="A696" s="72" t="s">
        <v>1616</v>
      </c>
      <c r="B696" s="72" t="s">
        <v>1615</v>
      </c>
      <c r="C696" s="72" t="s">
        <v>2812</v>
      </c>
      <c r="D696" s="75" t="s">
        <v>1616</v>
      </c>
    </row>
    <row r="697" spans="1:4">
      <c r="A697" s="72" t="s">
        <v>1618</v>
      </c>
      <c r="B697" s="72" t="s">
        <v>1617</v>
      </c>
      <c r="C697" s="72" t="s">
        <v>2813</v>
      </c>
      <c r="D697" s="75" t="s">
        <v>1618</v>
      </c>
    </row>
    <row r="698" spans="1:4">
      <c r="A698" s="72" t="s">
        <v>1620</v>
      </c>
      <c r="B698" s="72" t="s">
        <v>1619</v>
      </c>
      <c r="C698" s="72" t="s">
        <v>2814</v>
      </c>
      <c r="D698" s="75" t="s">
        <v>2058</v>
      </c>
    </row>
    <row r="699" spans="1:4">
      <c r="A699" s="72" t="s">
        <v>1622</v>
      </c>
      <c r="B699" s="72" t="s">
        <v>1621</v>
      </c>
      <c r="C699" s="72" t="s">
        <v>2815</v>
      </c>
      <c r="D699" s="75" t="s">
        <v>1622</v>
      </c>
    </row>
    <row r="700" spans="1:4">
      <c r="A700" s="72" t="s">
        <v>1624</v>
      </c>
      <c r="B700" s="72" t="s">
        <v>1623</v>
      </c>
      <c r="C700" s="72" t="s">
        <v>2816</v>
      </c>
      <c r="D700" s="75" t="s">
        <v>2059</v>
      </c>
    </row>
    <row r="701" spans="1:4">
      <c r="A701" s="72" t="s">
        <v>1626</v>
      </c>
      <c r="B701" s="72" t="s">
        <v>1625</v>
      </c>
      <c r="C701" s="72" t="s">
        <v>2817</v>
      </c>
      <c r="D701" s="75" t="s">
        <v>2060</v>
      </c>
    </row>
    <row r="702" spans="1:4">
      <c r="A702" s="72" t="s">
        <v>1628</v>
      </c>
      <c r="B702" s="72" t="s">
        <v>1627</v>
      </c>
      <c r="C702" s="72" t="s">
        <v>2818</v>
      </c>
      <c r="D702" s="75" t="s">
        <v>187</v>
      </c>
    </row>
    <row r="703" spans="1:4">
      <c r="A703" s="72" t="s">
        <v>1630</v>
      </c>
      <c r="B703" s="72" t="s">
        <v>1629</v>
      </c>
      <c r="C703" s="72" t="s">
        <v>2819</v>
      </c>
      <c r="D703" s="75" t="s">
        <v>1630</v>
      </c>
    </row>
    <row r="704" spans="1:4">
      <c r="A704" s="72" t="s">
        <v>1632</v>
      </c>
      <c r="B704" s="72" t="s">
        <v>1631</v>
      </c>
      <c r="C704" s="72" t="s">
        <v>2820</v>
      </c>
      <c r="D704" s="75" t="s">
        <v>1632</v>
      </c>
    </row>
    <row r="705" spans="1:4">
      <c r="A705" s="72" t="s">
        <v>1634</v>
      </c>
      <c r="B705" s="72" t="s">
        <v>1633</v>
      </c>
      <c r="C705" s="72" t="s">
        <v>2821</v>
      </c>
      <c r="D705" s="75" t="s">
        <v>2061</v>
      </c>
    </row>
    <row r="706" spans="1:4">
      <c r="A706" s="72" t="s">
        <v>1636</v>
      </c>
      <c r="B706" s="72" t="s">
        <v>1635</v>
      </c>
      <c r="C706" s="72" t="s">
        <v>2822</v>
      </c>
      <c r="D706" s="75" t="s">
        <v>1636</v>
      </c>
    </row>
    <row r="707" spans="1:4">
      <c r="A707" s="72" t="s">
        <v>1638</v>
      </c>
      <c r="B707" s="72" t="s">
        <v>1637</v>
      </c>
      <c r="C707" s="72" t="s">
        <v>2823</v>
      </c>
      <c r="D707" s="75" t="s">
        <v>2062</v>
      </c>
    </row>
    <row r="708" spans="1:4">
      <c r="A708" s="72" t="s">
        <v>1640</v>
      </c>
      <c r="B708" s="72" t="s">
        <v>1639</v>
      </c>
      <c r="C708" s="72" t="s">
        <v>2824</v>
      </c>
      <c r="D708" s="75" t="s">
        <v>2063</v>
      </c>
    </row>
    <row r="709" spans="1:4">
      <c r="A709" s="72" t="s">
        <v>1642</v>
      </c>
      <c r="B709" s="72" t="s">
        <v>1641</v>
      </c>
      <c r="C709" s="72" t="s">
        <v>2825</v>
      </c>
      <c r="D709" s="75" t="s">
        <v>2064</v>
      </c>
    </row>
    <row r="710" spans="1:4">
      <c r="A710" s="72" t="s">
        <v>1644</v>
      </c>
      <c r="B710" s="72" t="s">
        <v>1643</v>
      </c>
      <c r="C710" s="72" t="s">
        <v>2826</v>
      </c>
      <c r="D710" s="75" t="s">
        <v>2065</v>
      </c>
    </row>
    <row r="711" spans="1:4">
      <c r="A711" s="72" t="s">
        <v>1646</v>
      </c>
      <c r="B711" s="72" t="s">
        <v>1645</v>
      </c>
      <c r="C711" s="72" t="s">
        <v>2827</v>
      </c>
      <c r="D711" s="75" t="s">
        <v>1646</v>
      </c>
    </row>
    <row r="712" spans="1:4">
      <c r="A712" s="72" t="s">
        <v>1648</v>
      </c>
      <c r="B712" s="72" t="s">
        <v>1647</v>
      </c>
      <c r="C712" s="72" t="s">
        <v>2828</v>
      </c>
      <c r="D712" s="75" t="s">
        <v>1648</v>
      </c>
    </row>
    <row r="713" spans="1:4">
      <c r="A713" s="72" t="s">
        <v>1650</v>
      </c>
      <c r="B713" s="72" t="s">
        <v>1649</v>
      </c>
      <c r="C713" s="72" t="s">
        <v>2829</v>
      </c>
      <c r="D713" s="75" t="s">
        <v>1650</v>
      </c>
    </row>
    <row r="714" spans="1:4">
      <c r="A714" s="72" t="s">
        <v>1652</v>
      </c>
      <c r="B714" s="72" t="s">
        <v>1651</v>
      </c>
      <c r="C714" s="72" t="s">
        <v>2830</v>
      </c>
      <c r="D714" s="75" t="s">
        <v>2066</v>
      </c>
    </row>
    <row r="715" spans="1:4">
      <c r="A715" s="72" t="s">
        <v>1654</v>
      </c>
      <c r="B715" s="72" t="s">
        <v>1653</v>
      </c>
      <c r="C715" s="72" t="s">
        <v>2831</v>
      </c>
      <c r="D715" s="75" t="s">
        <v>2067</v>
      </c>
    </row>
    <row r="716" spans="1:4">
      <c r="A716" s="72" t="s">
        <v>1656</v>
      </c>
      <c r="B716" s="72" t="s">
        <v>1655</v>
      </c>
      <c r="C716" s="72" t="s">
        <v>2832</v>
      </c>
      <c r="D716" s="75" t="s">
        <v>2068</v>
      </c>
    </row>
    <row r="717" spans="1:4">
      <c r="A717" s="72" t="s">
        <v>1658</v>
      </c>
      <c r="B717" s="72" t="s">
        <v>1657</v>
      </c>
      <c r="C717" s="72" t="s">
        <v>2833</v>
      </c>
      <c r="D717" s="75" t="s">
        <v>2069</v>
      </c>
    </row>
    <row r="718" spans="1:4">
      <c r="A718" s="72" t="s">
        <v>1660</v>
      </c>
      <c r="B718" s="72" t="s">
        <v>1659</v>
      </c>
      <c r="C718" s="72" t="s">
        <v>2834</v>
      </c>
      <c r="D718" s="75" t="s">
        <v>2070</v>
      </c>
    </row>
    <row r="719" spans="1:4">
      <c r="A719" s="72" t="s">
        <v>1662</v>
      </c>
      <c r="B719" s="72" t="s">
        <v>1661</v>
      </c>
      <c r="C719" s="72" t="s">
        <v>2835</v>
      </c>
      <c r="D719" s="75" t="s">
        <v>2071</v>
      </c>
    </row>
    <row r="720" spans="1:4">
      <c r="A720" s="72" t="s">
        <v>1664</v>
      </c>
      <c r="B720" s="72" t="s">
        <v>1663</v>
      </c>
      <c r="C720" s="72" t="s">
        <v>2836</v>
      </c>
      <c r="D720" s="75" t="s">
        <v>2072</v>
      </c>
    </row>
    <row r="721" spans="1:4">
      <c r="A721" s="72" t="s">
        <v>1666</v>
      </c>
      <c r="B721" s="72" t="s">
        <v>1665</v>
      </c>
      <c r="C721" s="72" t="s">
        <v>2837</v>
      </c>
      <c r="D721" s="75" t="s">
        <v>2073</v>
      </c>
    </row>
    <row r="722" spans="1:4">
      <c r="A722" s="72" t="s">
        <v>1668</v>
      </c>
      <c r="B722" s="72" t="s">
        <v>1667</v>
      </c>
      <c r="C722" s="72" t="s">
        <v>2838</v>
      </c>
      <c r="D722" s="75" t="s">
        <v>2074</v>
      </c>
    </row>
    <row r="723" spans="1:4">
      <c r="A723" s="72" t="s">
        <v>1670</v>
      </c>
      <c r="B723" s="72" t="s">
        <v>1669</v>
      </c>
      <c r="C723" s="72" t="s">
        <v>2839</v>
      </c>
      <c r="D723" s="75" t="s">
        <v>1670</v>
      </c>
    </row>
    <row r="724" spans="1:4">
      <c r="A724" s="72" t="s">
        <v>1672</v>
      </c>
      <c r="B724" s="72" t="s">
        <v>1671</v>
      </c>
      <c r="C724" s="72" t="s">
        <v>2840</v>
      </c>
      <c r="D724" s="75" t="s">
        <v>1672</v>
      </c>
    </row>
    <row r="725" spans="1:4">
      <c r="A725" s="72" t="s">
        <v>1674</v>
      </c>
      <c r="B725" s="72" t="s">
        <v>1673</v>
      </c>
      <c r="C725" s="72" t="s">
        <v>2841</v>
      </c>
      <c r="D725" s="75" t="s">
        <v>1674</v>
      </c>
    </row>
    <row r="726" spans="1:4">
      <c r="A726" s="72" t="s">
        <v>1676</v>
      </c>
      <c r="B726" s="72" t="s">
        <v>1675</v>
      </c>
      <c r="C726" s="72" t="s">
        <v>2842</v>
      </c>
      <c r="D726" s="75" t="s">
        <v>1676</v>
      </c>
    </row>
    <row r="727" spans="1:4">
      <c r="A727" s="72" t="s">
        <v>1678</v>
      </c>
      <c r="B727" s="72" t="s">
        <v>1677</v>
      </c>
      <c r="C727" s="72" t="s">
        <v>2843</v>
      </c>
      <c r="D727" s="75" t="s">
        <v>1678</v>
      </c>
    </row>
    <row r="728" spans="1:4">
      <c r="A728" s="72" t="s">
        <v>1680</v>
      </c>
      <c r="B728" s="72" t="s">
        <v>1679</v>
      </c>
      <c r="C728" s="72" t="s">
        <v>2844</v>
      </c>
      <c r="D728" s="75" t="s">
        <v>1680</v>
      </c>
    </row>
    <row r="729" spans="1:4">
      <c r="A729" s="72" t="s">
        <v>1682</v>
      </c>
      <c r="B729" s="72" t="s">
        <v>1681</v>
      </c>
      <c r="C729" s="72" t="s">
        <v>2845</v>
      </c>
      <c r="D729" s="75" t="s">
        <v>1682</v>
      </c>
    </row>
    <row r="730" spans="1:4">
      <c r="A730" s="72" t="s">
        <v>1684</v>
      </c>
      <c r="B730" s="72" t="s">
        <v>1683</v>
      </c>
      <c r="C730" s="72" t="s">
        <v>2846</v>
      </c>
      <c r="D730" s="75" t="s">
        <v>2075</v>
      </c>
    </row>
    <row r="731" spans="1:4">
      <c r="A731" s="72" t="s">
        <v>1686</v>
      </c>
      <c r="B731" s="72" t="s">
        <v>1685</v>
      </c>
      <c r="C731" s="72" t="s">
        <v>2847</v>
      </c>
      <c r="D731" s="75" t="s">
        <v>2076</v>
      </c>
    </row>
    <row r="732" spans="1:4">
      <c r="A732" s="72" t="s">
        <v>1688</v>
      </c>
      <c r="B732" s="72" t="s">
        <v>1687</v>
      </c>
      <c r="C732" s="72" t="s">
        <v>2848</v>
      </c>
      <c r="D732" s="75" t="s">
        <v>2077</v>
      </c>
    </row>
    <row r="733" spans="1:4">
      <c r="A733" s="72" t="s">
        <v>1690</v>
      </c>
      <c r="B733" s="72" t="s">
        <v>1689</v>
      </c>
      <c r="C733" s="72" t="s">
        <v>2849</v>
      </c>
      <c r="D733" s="75" t="s">
        <v>2078</v>
      </c>
    </row>
  </sheetData>
  <sheetProtection password="9D0E" sheet="1" objects="1" scenarios="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L56"/>
  <sheetViews>
    <sheetView showGridLines="0" tabSelected="1" workbookViewId="0">
      <selection activeCell="C9" sqref="C9:G9"/>
    </sheetView>
  </sheetViews>
  <sheetFormatPr baseColWidth="10" defaultColWidth="11.42578125" defaultRowHeight="15"/>
  <cols>
    <col min="1" max="3" width="11.42578125" customWidth="1"/>
    <col min="4" max="4" width="13" customWidth="1"/>
    <col min="5" max="5" width="20" customWidth="1"/>
    <col min="6" max="6" width="11.42578125" customWidth="1"/>
    <col min="7" max="7" width="7.42578125" customWidth="1"/>
    <col min="8" max="8" width="2" customWidth="1"/>
    <col min="9" max="20" width="2" hidden="1" customWidth="1"/>
    <col min="21" max="21" width="5.28515625" hidden="1" customWidth="1"/>
    <col min="22" max="111" width="0" hidden="1" customWidth="1"/>
  </cols>
  <sheetData>
    <row r="1" spans="1:7">
      <c r="A1" s="149"/>
      <c r="B1" s="149"/>
      <c r="C1" s="149"/>
      <c r="D1" s="149"/>
      <c r="E1" s="149"/>
      <c r="F1" s="149"/>
      <c r="G1" s="149"/>
    </row>
    <row r="2" spans="1:7">
      <c r="A2" s="149"/>
      <c r="B2" s="149"/>
      <c r="C2" s="149"/>
      <c r="D2" s="149"/>
      <c r="E2" s="149"/>
      <c r="F2" s="149"/>
      <c r="G2" s="149"/>
    </row>
    <row r="3" spans="1:7" ht="22.5" customHeight="1">
      <c r="A3" s="150" t="s">
        <v>2902</v>
      </c>
      <c r="B3" s="150"/>
      <c r="C3" s="150"/>
      <c r="D3" s="150"/>
      <c r="E3" s="150"/>
      <c r="F3" s="150"/>
    </row>
    <row r="4" spans="1:7">
      <c r="A4" s="150"/>
      <c r="B4" s="150"/>
      <c r="C4" s="150"/>
      <c r="D4" s="150"/>
      <c r="E4" s="150"/>
      <c r="F4" s="150"/>
    </row>
    <row r="5" spans="1:7" ht="6" customHeight="1"/>
    <row r="6" spans="1:7">
      <c r="A6" t="s">
        <v>2932</v>
      </c>
    </row>
    <row r="7" spans="1:7">
      <c r="A7" t="s">
        <v>2931</v>
      </c>
    </row>
    <row r="8" spans="1:7" ht="15.75" thickBot="1"/>
    <row r="9" spans="1:7" ht="19.5" thickBot="1">
      <c r="A9" t="s">
        <v>2882</v>
      </c>
      <c r="B9" s="135" t="s">
        <v>2758</v>
      </c>
      <c r="C9" s="152" t="str">
        <f>IFERROR(INDEX(NAF732_NA88!$A:$G,MATCH('Recherche par NAF'!A4,NAF732_NA88!$C:$C,0),MATCH('Recherche par NAF'!$B$3,NAF732_NA88!$1:$1,0)),"Attention, ce code n'existe pas")</f>
        <v>Administration publique générale</v>
      </c>
      <c r="D9" s="153"/>
      <c r="E9" s="153"/>
      <c r="F9" s="153"/>
      <c r="G9" s="154"/>
    </row>
    <row r="11" spans="1:7">
      <c r="A11" s="151" t="s">
        <v>2915</v>
      </c>
      <c r="B11" s="151"/>
      <c r="C11" s="151"/>
      <c r="D11" s="151"/>
      <c r="E11" s="151"/>
      <c r="F11" s="151"/>
    </row>
    <row r="12" spans="1:7">
      <c r="A12" s="151"/>
      <c r="B12" s="151"/>
      <c r="C12" s="151"/>
      <c r="D12" s="151"/>
      <c r="E12" s="151"/>
      <c r="F12" s="151"/>
    </row>
    <row r="14" spans="1:7" ht="15" customHeight="1" thickBot="1">
      <c r="A14" s="88" t="s">
        <v>2886</v>
      </c>
      <c r="B14" s="88"/>
      <c r="C14" s="88"/>
      <c r="D14" s="88"/>
      <c r="E14" s="88"/>
      <c r="F14" s="88"/>
    </row>
    <row r="15" spans="1:7" ht="15" customHeight="1">
      <c r="A15" s="155" t="str">
        <f>IF(C9="Attention, ce code n'existe pas","",'Recherche par NAF'!A25)</f>
        <v>Administration publique et défense ; sécurité sociale obligatoire</v>
      </c>
      <c r="B15" s="156"/>
      <c r="C15" s="156"/>
      <c r="D15" s="156"/>
      <c r="E15" s="156"/>
      <c r="F15" s="156"/>
      <c r="G15" s="157"/>
    </row>
    <row r="16" spans="1:7" ht="15.75" thickBot="1">
      <c r="A16" s="158"/>
      <c r="B16" s="159"/>
      <c r="C16" s="159"/>
      <c r="D16" s="159"/>
      <c r="E16" s="159"/>
      <c r="F16" s="159"/>
      <c r="G16" s="160"/>
    </row>
    <row r="18" spans="1:116">
      <c r="A18" s="121" t="s">
        <v>2913</v>
      </c>
    </row>
    <row r="19" spans="1:116" ht="6.75" customHeight="1"/>
    <row r="20" spans="1:116">
      <c r="A20" s="118" t="s">
        <v>2888</v>
      </c>
      <c r="B20" s="117"/>
      <c r="C20" s="117"/>
      <c r="D20" s="117"/>
      <c r="E20" s="117"/>
      <c r="F20" s="117"/>
      <c r="DL20" s="130"/>
    </row>
    <row r="21" spans="1:116">
      <c r="A21" s="118" t="str">
        <f>"Le taux d'arrêt est de "&amp;TEXT('Recherche par NAF'!I4,"#0,0%")&amp;"."</f>
        <v>Le taux d'arrêt est de 7,6%.</v>
      </c>
      <c r="B21" s="117"/>
      <c r="C21" s="117"/>
      <c r="D21" s="117"/>
      <c r="E21" s="117"/>
      <c r="F21" s="117"/>
    </row>
    <row r="22" spans="1:116" ht="6" customHeight="1">
      <c r="A22" s="117"/>
      <c r="B22" s="117"/>
      <c r="C22" s="117"/>
      <c r="D22" s="117"/>
      <c r="E22" s="117"/>
      <c r="F22" s="117"/>
    </row>
    <row r="23" spans="1:116">
      <c r="A23" s="118" t="s">
        <v>2889</v>
      </c>
      <c r="B23" s="117"/>
      <c r="C23" s="117"/>
      <c r="D23" s="117"/>
      <c r="E23" s="117"/>
      <c r="F23" s="117"/>
    </row>
    <row r="24" spans="1:116">
      <c r="A24" s="118" t="str">
        <f>"Le taux d'arrêt est de "&amp;TEXT('Recherche par NAF'!I5,"#0,0%")&amp;"."</f>
        <v>Le taux d'arrêt est de 0,7%.</v>
      </c>
      <c r="B24" s="117"/>
      <c r="C24" s="117"/>
      <c r="D24" s="117"/>
      <c r="E24" s="117"/>
      <c r="F24" s="117"/>
    </row>
    <row r="25" spans="1:116" ht="6" customHeight="1">
      <c r="A25" s="117"/>
      <c r="B25" s="117"/>
      <c r="C25" s="117"/>
      <c r="D25" s="117"/>
      <c r="E25" s="117"/>
      <c r="F25" s="117"/>
    </row>
    <row r="26" spans="1:116">
      <c r="A26" s="118" t="s">
        <v>2890</v>
      </c>
      <c r="B26" s="117"/>
      <c r="C26" s="117"/>
      <c r="D26" s="117"/>
      <c r="E26" s="117"/>
      <c r="F26" s="117"/>
    </row>
    <row r="27" spans="1:116">
      <c r="A27" s="118" t="str">
        <f>"Le taux d'arrêt est de "&amp;TEXT('Recherche par NAF'!I6,"#0,0%")&amp;"."</f>
        <v>Le taux d'arrêt est de 0,7%.</v>
      </c>
      <c r="B27" s="117"/>
      <c r="C27" s="117"/>
      <c r="D27" s="117"/>
      <c r="E27" s="117"/>
      <c r="F27" s="117"/>
    </row>
    <row r="28" spans="1:116" ht="6" customHeight="1">
      <c r="A28" s="117"/>
      <c r="B28" s="117"/>
      <c r="C28" s="117"/>
      <c r="D28" s="117"/>
      <c r="E28" s="117"/>
      <c r="F28" s="117"/>
    </row>
    <row r="29" spans="1:116">
      <c r="A29" s="169" t="s">
        <v>2891</v>
      </c>
      <c r="B29" s="169"/>
      <c r="C29" s="169"/>
      <c r="D29" s="169"/>
      <c r="E29" s="169"/>
      <c r="F29" s="169"/>
    </row>
    <row r="30" spans="1:116">
      <c r="A30" s="169"/>
      <c r="B30" s="169"/>
      <c r="C30" s="169"/>
      <c r="D30" s="169"/>
      <c r="E30" s="169"/>
      <c r="F30" s="169"/>
    </row>
    <row r="31" spans="1:116">
      <c r="A31" s="118" t="str">
        <f>"Le taux d'arrêt est de "&amp;TEXT('Recherche par NAF'!I7,"#0,0%")&amp;"."</f>
        <v>Le taux d'arrêt est de 0,2%.</v>
      </c>
      <c r="B31" s="117"/>
      <c r="C31" s="117"/>
      <c r="D31" s="117"/>
      <c r="E31" s="117"/>
      <c r="F31" s="117"/>
    </row>
    <row r="32" spans="1:116" ht="6" customHeight="1">
      <c r="A32" s="117"/>
      <c r="B32" s="117"/>
      <c r="C32" s="117"/>
      <c r="D32" s="117"/>
      <c r="E32" s="117"/>
      <c r="F32" s="117"/>
    </row>
    <row r="33" spans="1:21">
      <c r="A33" s="118" t="s">
        <v>2929</v>
      </c>
      <c r="B33" s="118"/>
      <c r="C33" s="118"/>
      <c r="D33" s="118"/>
      <c r="E33" s="118"/>
      <c r="F33" s="118"/>
    </row>
    <row r="34" spans="1:21">
      <c r="A34" s="118" t="s">
        <v>2930</v>
      </c>
      <c r="B34" s="118"/>
      <c r="C34" s="118"/>
      <c r="D34" s="118"/>
      <c r="E34" s="118"/>
      <c r="F34" s="118"/>
    </row>
    <row r="35" spans="1:21" ht="3.75" customHeight="1"/>
    <row r="36" spans="1:21">
      <c r="A36" s="93" t="s">
        <v>2892</v>
      </c>
      <c r="B36" s="93"/>
      <c r="C36" s="93"/>
      <c r="D36" s="94" t="s">
        <v>2927</v>
      </c>
      <c r="E36" s="171" t="s">
        <v>2928</v>
      </c>
      <c r="F36" s="172"/>
      <c r="G36" s="173"/>
      <c r="T36" s="94" t="s">
        <v>2899</v>
      </c>
      <c r="U36" s="94" t="s">
        <v>2900</v>
      </c>
    </row>
    <row r="37" spans="1:21">
      <c r="A37" s="170" t="s">
        <v>2893</v>
      </c>
      <c r="B37" s="170"/>
      <c r="C37" s="170"/>
      <c r="D37" s="161">
        <f>IF(A15="","N.C.",'Recherche par NAF'!D4)</f>
        <v>40.5</v>
      </c>
      <c r="E37" s="143" t="str">
        <f>IF(A15="","N.C.",TEXT(('Recherche par NAF'!I4),"#0,0%"))</f>
        <v>7,6%</v>
      </c>
      <c r="F37" s="144"/>
      <c r="G37" s="145"/>
      <c r="T37" s="161">
        <f>'Recherche par NAF'!E4</f>
        <v>38.993506493506494</v>
      </c>
      <c r="U37" s="161">
        <f>IFERROR(IF(D37="N.C.","N.C.",D37-T37),"N.C.")</f>
        <v>1.5064935064935057</v>
      </c>
    </row>
    <row r="38" spans="1:21">
      <c r="A38" s="170"/>
      <c r="B38" s="170"/>
      <c r="C38" s="170"/>
      <c r="D38" s="161"/>
      <c r="E38" s="146"/>
      <c r="F38" s="147"/>
      <c r="G38" s="148"/>
      <c r="T38" s="161"/>
      <c r="U38" s="161"/>
    </row>
    <row r="39" spans="1:21">
      <c r="A39" s="170" t="s">
        <v>2894</v>
      </c>
      <c r="B39" s="170"/>
      <c r="C39" s="170"/>
      <c r="D39" s="161">
        <f>IF(A15="","N.C.",'Recherche par NAF'!D5)</f>
        <v>39.5</v>
      </c>
      <c r="E39" s="143" t="str">
        <f>IF(A15="","N.C.",TEXT(('Recherche par NAF'!I5),"#0,0%"))</f>
        <v>0,7%</v>
      </c>
      <c r="F39" s="144"/>
      <c r="G39" s="145"/>
      <c r="T39" s="161">
        <f>'Recherche par NAF'!E5</f>
        <v>38.55263157894737</v>
      </c>
      <c r="U39" s="161">
        <f>IFERROR(IF(D39="N.C.","N.C.",D39-T39),"N.C.")</f>
        <v>0.94736842105263008</v>
      </c>
    </row>
    <row r="40" spans="1:21">
      <c r="A40" s="170"/>
      <c r="B40" s="170"/>
      <c r="C40" s="170"/>
      <c r="D40" s="161"/>
      <c r="E40" s="146"/>
      <c r="F40" s="147"/>
      <c r="G40" s="148"/>
      <c r="T40" s="161"/>
      <c r="U40" s="161"/>
    </row>
    <row r="41" spans="1:21">
      <c r="A41" s="170" t="s">
        <v>2895</v>
      </c>
      <c r="B41" s="170"/>
      <c r="C41" s="170"/>
      <c r="D41" s="161">
        <f>IF(A15="","N.C.",'Recherche par NAF'!D6)</f>
        <v>40</v>
      </c>
      <c r="E41" s="143" t="str">
        <f>IF(A15="","N.C.",TEXT(('Recherche par NAF'!I6),"#0,0%"))</f>
        <v>0,7%</v>
      </c>
      <c r="F41" s="144"/>
      <c r="G41" s="145"/>
      <c r="T41" s="161">
        <f>'Recherche par NAF'!E6</f>
        <v>38.473684210526315</v>
      </c>
      <c r="U41" s="161">
        <f>IFERROR(IF(D41="N.C.","N.C.",D41-T41),"N.C.")</f>
        <v>1.526315789473685</v>
      </c>
    </row>
    <row r="42" spans="1:21">
      <c r="A42" s="170"/>
      <c r="B42" s="170"/>
      <c r="C42" s="170"/>
      <c r="D42" s="161"/>
      <c r="E42" s="146"/>
      <c r="F42" s="147"/>
      <c r="G42" s="148"/>
      <c r="T42" s="161"/>
      <c r="U42" s="161"/>
    </row>
    <row r="43" spans="1:21">
      <c r="A43" s="170" t="s">
        <v>2896</v>
      </c>
      <c r="B43" s="170"/>
      <c r="C43" s="170"/>
      <c r="D43" s="161">
        <f>IF(A15="","N.C.",'Recherche par NAF'!D7)</f>
        <v>33.5</v>
      </c>
      <c r="E43" s="143" t="str">
        <f>IF(A15="","N.C.",TEXT(('Recherche par NAF'!I7),"#0,0%"))</f>
        <v>0,2%</v>
      </c>
      <c r="F43" s="144"/>
      <c r="G43" s="145"/>
      <c r="T43" s="161">
        <f>'Recherche par NAF'!E7</f>
        <v>33.253968253968253</v>
      </c>
      <c r="U43" s="161">
        <f>IFERROR(IF(D43="N.C.","N.C.",D43-T43),"N.C.")</f>
        <v>0.24603174603174693</v>
      </c>
    </row>
    <row r="44" spans="1:21">
      <c r="A44" s="170"/>
      <c r="B44" s="170"/>
      <c r="C44" s="170"/>
      <c r="D44" s="161"/>
      <c r="E44" s="146"/>
      <c r="F44" s="147"/>
      <c r="G44" s="148"/>
      <c r="T44" s="161"/>
      <c r="U44" s="161"/>
    </row>
    <row r="45" spans="1:21" ht="3.75" customHeight="1"/>
    <row r="46" spans="1:21">
      <c r="A46" s="150" t="str">
        <f>"Pour mémoire, on décompte dans votre famille d'activités "&amp;TEXT('Recherche par NAF'!B9,"### ###")&amp;" salariés, soit "&amp;TEXT('Recherche par NAF'!B11,"#0,0%")&amp;" des salariés des Pays de la Loire couverts par cette étude."</f>
        <v>Pour mémoire, on décompte dans votre famille d'activités 151 182 salariés, soit 9,8% des salariés des Pays de la Loire couverts par cette étude.</v>
      </c>
      <c r="B46" s="150"/>
      <c r="C46" s="150"/>
      <c r="D46" s="150"/>
      <c r="E46" s="150"/>
      <c r="F46" s="150"/>
    </row>
    <row r="47" spans="1:21">
      <c r="A47" s="150"/>
      <c r="B47" s="150"/>
      <c r="C47" s="150"/>
      <c r="D47" s="150"/>
      <c r="E47" s="150"/>
      <c r="F47" s="150"/>
      <c r="G47" s="116"/>
    </row>
    <row r="48" spans="1:21" ht="3.75" customHeight="1"/>
    <row r="49" spans="1:8" ht="30" customHeight="1">
      <c r="A49" s="162" t="s">
        <v>2921</v>
      </c>
      <c r="B49" s="162"/>
      <c r="C49" s="89"/>
      <c r="D49" s="89"/>
      <c r="E49" s="89"/>
      <c r="F49" s="89"/>
    </row>
    <row r="50" spans="1:8">
      <c r="A50" s="97" t="s">
        <v>2922</v>
      </c>
      <c r="B50" s="98"/>
      <c r="C50" s="98"/>
      <c r="D50" s="98"/>
      <c r="E50" s="98"/>
      <c r="F50" s="98"/>
      <c r="G50" s="123"/>
    </row>
    <row r="51" spans="1:8">
      <c r="A51" s="100" t="s">
        <v>2923</v>
      </c>
      <c r="B51" s="101"/>
      <c r="C51" s="101"/>
      <c r="D51" s="101"/>
      <c r="E51" s="101"/>
      <c r="F51" s="101"/>
      <c r="G51" s="124"/>
      <c r="H51" s="116"/>
    </row>
    <row r="52" spans="1:8">
      <c r="A52" s="125" t="s">
        <v>2924</v>
      </c>
      <c r="B52" s="126"/>
      <c r="C52" s="126"/>
      <c r="D52" s="126"/>
      <c r="E52" s="126"/>
      <c r="F52" s="126"/>
      <c r="G52" s="127"/>
      <c r="H52" s="116"/>
    </row>
    <row r="53" spans="1:8">
      <c r="A53" s="106" t="s">
        <v>2925</v>
      </c>
      <c r="B53" s="107"/>
      <c r="C53" s="107"/>
      <c r="D53" s="107"/>
      <c r="E53" s="107"/>
      <c r="F53" s="107"/>
      <c r="G53" s="128"/>
      <c r="H53" s="116"/>
    </row>
    <row r="54" spans="1:8">
      <c r="A54" s="109" t="s">
        <v>2926</v>
      </c>
      <c r="B54" s="110"/>
      <c r="C54" s="110"/>
      <c r="D54" s="110"/>
      <c r="E54" s="110"/>
      <c r="F54" s="110"/>
      <c r="G54" s="129"/>
      <c r="H54" s="116"/>
    </row>
    <row r="55" spans="1:8" ht="15" customHeight="1">
      <c r="A55" s="163" t="str">
        <f>IF(OR(LEFT(B9,2)="35",LEFT(B9,2)="84",LEFT(B9,2)="85",LEFT(B9,2)="86",LEFT(B9,2)="87",LEFT(B9,2)="88"),"NB. Pour cette famille d'activités professionnelles, les données relatives aux arrêts de travail sont incomplètes.","")</f>
        <v>NB. Pour cette famille d'activités professionnelles, les données relatives aux arrêts de travail sont incomplètes.</v>
      </c>
      <c r="B55" s="164"/>
      <c r="C55" s="164"/>
      <c r="D55" s="164"/>
      <c r="E55" s="164"/>
      <c r="F55" s="164"/>
      <c r="G55" s="165"/>
    </row>
    <row r="56" spans="1:8">
      <c r="A56" s="166"/>
      <c r="B56" s="167"/>
      <c r="C56" s="167"/>
      <c r="D56" s="167"/>
      <c r="E56" s="167"/>
      <c r="F56" s="167"/>
      <c r="G56" s="168"/>
    </row>
  </sheetData>
  <sheetProtection password="9D0E" sheet="1" objects="1" scenarios="1"/>
  <mergeCells count="30">
    <mergeCell ref="T39:T40"/>
    <mergeCell ref="T41:T42"/>
    <mergeCell ref="T43:T44"/>
    <mergeCell ref="U39:U40"/>
    <mergeCell ref="U41:U42"/>
    <mergeCell ref="U43:U44"/>
    <mergeCell ref="U37:U38"/>
    <mergeCell ref="A29:F30"/>
    <mergeCell ref="A37:C38"/>
    <mergeCell ref="D37:D38"/>
    <mergeCell ref="T37:T38"/>
    <mergeCell ref="E36:G36"/>
    <mergeCell ref="A49:B49"/>
    <mergeCell ref="E43:G44"/>
    <mergeCell ref="E41:G42"/>
    <mergeCell ref="E39:G40"/>
    <mergeCell ref="A55:G56"/>
    <mergeCell ref="A39:C40"/>
    <mergeCell ref="A41:C42"/>
    <mergeCell ref="A43:C44"/>
    <mergeCell ref="E37:G38"/>
    <mergeCell ref="A1:G2"/>
    <mergeCell ref="A46:F47"/>
    <mergeCell ref="A3:F4"/>
    <mergeCell ref="A11:F12"/>
    <mergeCell ref="C9:G9"/>
    <mergeCell ref="A15:G16"/>
    <mergeCell ref="D43:D44"/>
    <mergeCell ref="D41:D42"/>
    <mergeCell ref="D39:D40"/>
  </mergeCells>
  <conditionalFormatting sqref="C9">
    <cfRule type="containsText" dxfId="68" priority="4" operator="containsText" text="Attention">
      <formula>NOT(ISERROR(SEARCH("Attention",C9)))</formula>
    </cfRule>
  </conditionalFormatting>
  <conditionalFormatting sqref="A55">
    <cfRule type="containsText" dxfId="67" priority="1" operator="containsText" text="NB. Pour cette famille d'activités professionnelles, les données relatives aux arrêts de travail sont incomplètes.">
      <formula>NOT(ISERROR(SEARCH("NB. Pour cette famille d'activités professionnelles, les données relatives aux arrêts de travail sont incomplètes.",A55)))</formula>
    </cfRule>
  </conditionalFormatting>
  <conditionalFormatting sqref="D39">
    <cfRule type="expression" dxfId="66" priority="47">
      <formula>$U$39&lt;=-15</formula>
    </cfRule>
    <cfRule type="expression" dxfId="65" priority="48">
      <formula>$U$39&lt;=-10</formula>
    </cfRule>
    <cfRule type="expression" dxfId="64" priority="49">
      <formula>$U$39&gt;=10</formula>
    </cfRule>
    <cfRule type="expression" dxfId="63" priority="50">
      <formula>$U$39&gt;=15</formula>
    </cfRule>
  </conditionalFormatting>
  <conditionalFormatting sqref="D41">
    <cfRule type="expression" dxfId="62" priority="51">
      <formula>$U$41&lt;=-15</formula>
    </cfRule>
    <cfRule type="expression" dxfId="61" priority="52">
      <formula>$U$41&lt;=-10</formula>
    </cfRule>
    <cfRule type="expression" dxfId="60" priority="53">
      <formula>$U$41&gt;=10</formula>
    </cfRule>
    <cfRule type="expression" dxfId="59" priority="54">
      <formula>$U$41&gt;=15</formula>
    </cfRule>
  </conditionalFormatting>
  <conditionalFormatting sqref="D43">
    <cfRule type="expression" dxfId="58" priority="55">
      <formula>$U$43&lt;=-15</formula>
    </cfRule>
    <cfRule type="expression" dxfId="57" priority="56">
      <formula>$U$43&lt;=-10</formula>
    </cfRule>
    <cfRule type="expression" dxfId="56" priority="57">
      <formula>$U$43&gt;=10</formula>
    </cfRule>
    <cfRule type="expression" dxfId="55" priority="58">
      <formula>$U$43&gt;=15</formula>
    </cfRule>
  </conditionalFormatting>
  <conditionalFormatting sqref="D37:D38">
    <cfRule type="expression" dxfId="54" priority="59">
      <formula>$U$37&lt;=-15</formula>
    </cfRule>
    <cfRule type="expression" dxfId="53" priority="60">
      <formula>$U$37&lt;=-10</formula>
    </cfRule>
    <cfRule type="expression" dxfId="52" priority="61">
      <formula>$U$37&gt;=10</formula>
    </cfRule>
    <cfRule type="expression" dxfId="51" priority="62">
      <formula>$U$37&gt;=15</formula>
    </cfRule>
    <cfRule type="expression" dxfId="50" priority="63">
      <formula>SI.ESTERREUR($U$37)</formula>
    </cfRule>
  </conditionalFormatting>
  <pageMargins left="0.7" right="0.7" top="0.75" bottom="0.75" header="0.3" footer="0.3"/>
  <pageSetup paperSize="9" scale="97"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64" operator="containsText" id="{4EEFBE9B-5179-465E-AEA5-2BCC72757D30}">
            <xm:f>NOT(ISERROR(SEARCH($U$37,D37)))</xm:f>
            <xm:f>$U$37</xm:f>
            <x14:dxf>
              <fill>
                <patternFill>
                  <bgColor theme="0" tint="-0.14996795556505021"/>
                </patternFill>
              </fill>
            </x14:dxf>
          </x14:cfRule>
          <xm:sqref>D37:D38</xm:sqref>
        </x14:conditionalFormatting>
        <x14:conditionalFormatting xmlns:xm="http://schemas.microsoft.com/office/excel/2006/main">
          <x14:cfRule type="containsText" priority="65" operator="containsText" id="{20902C6B-8311-4F13-B816-F2CEB776D3F8}">
            <xm:f>NOT(ISERROR(SEARCH($U$39,D39)))</xm:f>
            <xm:f>$U$39</xm:f>
            <x14:dxf>
              <fill>
                <patternFill>
                  <bgColor theme="0" tint="-0.14996795556505021"/>
                </patternFill>
              </fill>
            </x14:dxf>
          </x14:cfRule>
          <xm:sqref>D39:D40</xm:sqref>
        </x14:conditionalFormatting>
        <x14:conditionalFormatting xmlns:xm="http://schemas.microsoft.com/office/excel/2006/main">
          <x14:cfRule type="containsText" priority="66" operator="containsText" id="{D9399710-7B64-45EB-B0EF-4F772D0480C8}">
            <xm:f>NOT(ISERROR(SEARCH($U$41,D41)))</xm:f>
            <xm:f>$U$41</xm:f>
            <x14:dxf>
              <fill>
                <patternFill>
                  <bgColor theme="0" tint="-0.14996795556505021"/>
                </patternFill>
              </fill>
            </x14:dxf>
          </x14:cfRule>
          <xm:sqref>D41:D42</xm:sqref>
        </x14:conditionalFormatting>
        <x14:conditionalFormatting xmlns:xm="http://schemas.microsoft.com/office/excel/2006/main">
          <x14:cfRule type="containsText" priority="67" operator="containsText" id="{AB5917A3-34DB-4CD6-82B5-C2B8BEC13C85}">
            <xm:f>NOT(ISERROR(SEARCH($U$43,D43)))</xm:f>
            <xm:f>$U$43</xm:f>
            <x14:dxf>
              <fill>
                <patternFill>
                  <bgColor theme="0" tint="-0.14996795556505021"/>
                </patternFill>
              </fill>
            </x14:dxf>
          </x14:cfRule>
          <xm:sqref>D43:D44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F56"/>
  <sheetViews>
    <sheetView showGridLines="0" workbookViewId="0">
      <selection activeCell="C9" sqref="C9:F9"/>
    </sheetView>
  </sheetViews>
  <sheetFormatPr baseColWidth="10" defaultRowHeight="15"/>
  <cols>
    <col min="4" max="4" width="13" customWidth="1"/>
    <col min="5" max="5" width="20" customWidth="1"/>
  </cols>
  <sheetData>
    <row r="3" spans="1:6">
      <c r="A3" s="150" t="s">
        <v>2902</v>
      </c>
      <c r="B3" s="150"/>
      <c r="C3" s="150"/>
      <c r="D3" s="150"/>
      <c r="E3" s="150"/>
      <c r="F3" s="150"/>
    </row>
    <row r="4" spans="1:6">
      <c r="A4" s="150"/>
      <c r="B4" s="150"/>
      <c r="C4" s="150"/>
      <c r="D4" s="150"/>
      <c r="E4" s="150"/>
      <c r="F4" s="150"/>
    </row>
    <row r="5" spans="1:6" ht="6" customHeight="1"/>
    <row r="6" spans="1:6">
      <c r="A6" t="s">
        <v>2883</v>
      </c>
    </row>
    <row r="7" spans="1:6">
      <c r="A7" t="s">
        <v>2884</v>
      </c>
    </row>
    <row r="8" spans="1:6" ht="15.75" thickBot="1"/>
    <row r="9" spans="1:6" ht="15.75" thickBot="1">
      <c r="A9" t="s">
        <v>2882</v>
      </c>
      <c r="B9" s="95" t="s">
        <v>2336</v>
      </c>
      <c r="C9" s="152" t="str">
        <f>IFERROR(INDEX(NAF732_NA88!$A:$G,MATCH('Rech par NAF moy pondérées'!A4,NAF732_NA88!$C:$C,0),MATCH('Rech par NAF moy pondérées'!$B$3,NAF732_NA88!$1:$1,0)),"Attention, ce code n'existe pas")</f>
        <v>Décolletage</v>
      </c>
      <c r="D9" s="153"/>
      <c r="E9" s="153"/>
      <c r="F9" s="154"/>
    </row>
    <row r="11" spans="1:6">
      <c r="A11" s="150" t="s">
        <v>2901</v>
      </c>
      <c r="B11" s="150"/>
      <c r="C11" s="150"/>
      <c r="D11" s="150"/>
      <c r="E11" s="150"/>
      <c r="F11" s="150"/>
    </row>
    <row r="12" spans="1:6">
      <c r="A12" s="150"/>
      <c r="B12" s="150"/>
      <c r="C12" s="150"/>
      <c r="D12" s="150"/>
      <c r="E12" s="150"/>
      <c r="F12" s="150"/>
    </row>
    <row r="14" spans="1:6" ht="15" customHeight="1" thickBot="1">
      <c r="A14" s="88" t="s">
        <v>2886</v>
      </c>
      <c r="B14" s="88"/>
      <c r="C14" s="88"/>
      <c r="D14" s="88"/>
      <c r="E14" s="88"/>
      <c r="F14" s="88"/>
    </row>
    <row r="15" spans="1:6" ht="15" customHeight="1">
      <c r="A15" s="155" t="str">
        <f>IF(C9="Attention, ce code n'existe pas","",'Rech par NAF moy pondérées'!A25)</f>
        <v>Fabrication de produits métalliques, à l'exception des machines et des équipements</v>
      </c>
      <c r="B15" s="156"/>
      <c r="C15" s="156"/>
      <c r="D15" s="156"/>
      <c r="E15" s="156"/>
      <c r="F15" s="157"/>
    </row>
    <row r="16" spans="1:6" ht="15.75" thickBot="1">
      <c r="A16" s="158"/>
      <c r="B16" s="159"/>
      <c r="C16" s="159"/>
      <c r="D16" s="159"/>
      <c r="E16" s="159"/>
      <c r="F16" s="160"/>
    </row>
    <row r="18" spans="1:6">
      <c r="A18" t="s">
        <v>2887</v>
      </c>
    </row>
    <row r="19" spans="1:6" ht="6.75" customHeight="1"/>
    <row r="20" spans="1:6">
      <c r="A20" t="s">
        <v>2888</v>
      </c>
    </row>
    <row r="21" spans="1:6">
      <c r="A21" t="str">
        <f>"L'indice est de "&amp;TEXT('Rech par NAF moy pondérées'!D4,"#0,0")&amp;" pour un indice moyen, pondéré secteur par secteur, de "&amp;TEXT('Rech par NAF moy pondérées'!E4,"#0,0")&amp;"."</f>
        <v>L'indice est de 8,5 pour un indice moyen, pondéré secteur par secteur, de 30,3.</v>
      </c>
    </row>
    <row r="22" spans="1:6" ht="6" customHeight="1"/>
    <row r="23" spans="1:6">
      <c r="A23" t="s">
        <v>2889</v>
      </c>
    </row>
    <row r="24" spans="1:6">
      <c r="A24" t="str">
        <f>"L'indice est de "&amp;TEXT('Rech par NAF moy pondérées'!D5,"#0,0")&amp;" pour un indice moyen, pondéré secteur par secteur, de "&amp;TEXT('Rech par NAF moy pondérées'!E5,"#0,0")&amp;"."</f>
        <v>L'indice est de 8,0 pour un indice moyen, pondéré secteur par secteur, de 26,8.</v>
      </c>
    </row>
    <row r="25" spans="1:6" ht="6" customHeight="1"/>
    <row r="26" spans="1:6">
      <c r="A26" t="s">
        <v>2890</v>
      </c>
    </row>
    <row r="27" spans="1:6">
      <c r="A27" t="str">
        <f>"L'indice est de "&amp;TEXT('Rech par NAF moy pondérées'!D6,"#0,0")&amp;" pour un indice moyen, pondéré secteur par secteur, de "&amp;TEXT('Rech par NAF moy pondérées'!E6,"#0,0")&amp;"."</f>
        <v>L'indice est de 14,5 pour un indice moyen, pondéré secteur par secteur, de 29,4.</v>
      </c>
    </row>
    <row r="28" spans="1:6" ht="6" customHeight="1"/>
    <row r="29" spans="1:6">
      <c r="A29" s="150" t="s">
        <v>2891</v>
      </c>
      <c r="B29" s="150"/>
      <c r="C29" s="150"/>
      <c r="D29" s="150"/>
      <c r="E29" s="150"/>
      <c r="F29" s="150"/>
    </row>
    <row r="30" spans="1:6">
      <c r="A30" s="150"/>
      <c r="B30" s="150"/>
      <c r="C30" s="150"/>
      <c r="D30" s="150"/>
      <c r="E30" s="150"/>
      <c r="F30" s="150"/>
    </row>
    <row r="31" spans="1:6">
      <c r="A31" t="str">
        <f>"L'indice est de "&amp;TEXT('Rech par NAF moy pondérées'!D7,"#0,0")&amp;" pour un indice moyen, pondéré secteur par secteur, de "&amp;TEXT('Rech par NAF moy pondérées'!E7,"#0,0")&amp;"."</f>
        <v>L'indice est de 8,0 pour un indice moyen, pondéré secteur par secteur, de 28,7.</v>
      </c>
    </row>
    <row r="32" spans="1:6" ht="6" customHeight="1"/>
    <row r="33" spans="1:6">
      <c r="A33" t="s">
        <v>2909</v>
      </c>
    </row>
    <row r="34" spans="1:6">
      <c r="A34" t="s">
        <v>2897</v>
      </c>
    </row>
    <row r="35" spans="1:6" ht="3.75" customHeight="1"/>
    <row r="36" spans="1:6">
      <c r="A36" s="93" t="s">
        <v>2892</v>
      </c>
      <c r="B36" s="93"/>
      <c r="C36" s="93"/>
      <c r="D36" s="94" t="s">
        <v>2898</v>
      </c>
      <c r="E36" s="94" t="s">
        <v>2914</v>
      </c>
      <c r="F36" s="120" t="s">
        <v>2900</v>
      </c>
    </row>
    <row r="37" spans="1:6">
      <c r="A37" s="170" t="s">
        <v>2893</v>
      </c>
      <c r="B37" s="170"/>
      <c r="C37" s="170"/>
      <c r="D37" s="161">
        <f>IF(A15="","N.C.",'Rech par NAF moy pondérées'!D4)</f>
        <v>8.5</v>
      </c>
      <c r="E37" s="161">
        <v>34.119999999999997</v>
      </c>
      <c r="F37" s="174">
        <f>IFERROR(IF(D37="N.C.","N.C.",D37-E37),"N.C.")</f>
        <v>-25.619999999999997</v>
      </c>
    </row>
    <row r="38" spans="1:6">
      <c r="A38" s="170"/>
      <c r="B38" s="170"/>
      <c r="C38" s="170"/>
      <c r="D38" s="161"/>
      <c r="E38" s="161"/>
      <c r="F38" s="174"/>
    </row>
    <row r="39" spans="1:6">
      <c r="A39" s="170" t="s">
        <v>2894</v>
      </c>
      <c r="B39" s="170"/>
      <c r="C39" s="170"/>
      <c r="D39" s="161">
        <f>IF(A15="","N.C.",'Rech par NAF moy pondérées'!D5)</f>
        <v>8</v>
      </c>
      <c r="E39" s="161">
        <v>6</v>
      </c>
      <c r="F39" s="174">
        <f>IFERROR(IF(D39="N.C.","N.C.",D39-E39),"N.C.")</f>
        <v>2</v>
      </c>
    </row>
    <row r="40" spans="1:6">
      <c r="A40" s="170"/>
      <c r="B40" s="170"/>
      <c r="C40" s="170"/>
      <c r="D40" s="161"/>
      <c r="E40" s="161"/>
      <c r="F40" s="174"/>
    </row>
    <row r="41" spans="1:6">
      <c r="A41" s="170" t="s">
        <v>2895</v>
      </c>
      <c r="B41" s="170"/>
      <c r="C41" s="170"/>
      <c r="D41" s="161">
        <f>IF(A15="","N.C.",'Rech par NAF moy pondérées'!D6)</f>
        <v>14.5</v>
      </c>
      <c r="E41" s="161">
        <v>3.28</v>
      </c>
      <c r="F41" s="174">
        <f>IFERROR(IF(D41="N.C.","N.C.",D41-E41),"N.C.")</f>
        <v>11.22</v>
      </c>
    </row>
    <row r="42" spans="1:6">
      <c r="A42" s="170"/>
      <c r="B42" s="170"/>
      <c r="C42" s="170"/>
      <c r="D42" s="161"/>
      <c r="E42" s="161"/>
      <c r="F42" s="174"/>
    </row>
    <row r="43" spans="1:6">
      <c r="A43" s="170" t="s">
        <v>2896</v>
      </c>
      <c r="B43" s="170"/>
      <c r="C43" s="170"/>
      <c r="D43" s="161">
        <f>IF(A15="","N.C.",'Rech par NAF moy pondérées'!D7)</f>
        <v>8</v>
      </c>
      <c r="E43" s="161">
        <f>'Rech par NAF moy pondérées'!E7</f>
        <v>28.727147109622337</v>
      </c>
      <c r="F43" s="174">
        <f>IFERROR(IF(D43="N.C.","N.C.",D43-E43),"N.C.")</f>
        <v>-20.727147109622337</v>
      </c>
    </row>
    <row r="44" spans="1:6">
      <c r="A44" s="170"/>
      <c r="B44" s="170"/>
      <c r="C44" s="170"/>
      <c r="D44" s="161"/>
      <c r="E44" s="161"/>
      <c r="F44" s="174"/>
    </row>
    <row r="45" spans="1:6" ht="3.75" customHeight="1"/>
    <row r="46" spans="1:6">
      <c r="A46" s="150" t="str">
        <f>"Pour mémoire, on décompte dans votre famille d'activités "&amp;TEXT('Recherche par NAF'!B9,"### ###")&amp;" salariés, soit "&amp;TEXT('Recherche par NAF'!B11,"#0,0%")&amp;" de la population étudiée."</f>
        <v>Pour mémoire, on décompte dans votre famille d'activités 151 182 salariés, soit 9,8% de la population étudiée.</v>
      </c>
      <c r="B46" s="150"/>
      <c r="C46" s="150"/>
      <c r="D46" s="150"/>
      <c r="E46" s="150"/>
      <c r="F46" s="150"/>
    </row>
    <row r="47" spans="1:6">
      <c r="A47" s="150"/>
      <c r="B47" s="150"/>
      <c r="C47" s="150"/>
      <c r="D47" s="150"/>
      <c r="E47" s="150"/>
      <c r="F47" s="150"/>
    </row>
    <row r="48" spans="1:6" ht="3.75" customHeight="1"/>
    <row r="49" spans="1:6">
      <c r="A49" s="96" t="s">
        <v>2903</v>
      </c>
      <c r="B49" s="96"/>
      <c r="C49" s="96"/>
      <c r="D49" s="96"/>
      <c r="E49" s="96"/>
      <c r="F49" s="96"/>
    </row>
    <row r="50" spans="1:6">
      <c r="A50" s="97" t="s">
        <v>2908</v>
      </c>
      <c r="B50" s="98"/>
      <c r="C50" s="98"/>
      <c r="D50" s="98"/>
      <c r="E50" s="98"/>
      <c r="F50" s="99"/>
    </row>
    <row r="51" spans="1:6">
      <c r="A51" s="100" t="s">
        <v>2904</v>
      </c>
      <c r="B51" s="101"/>
      <c r="C51" s="101"/>
      <c r="D51" s="101"/>
      <c r="E51" s="101"/>
      <c r="F51" s="102"/>
    </row>
    <row r="52" spans="1:6">
      <c r="A52" s="103" t="s">
        <v>2905</v>
      </c>
      <c r="B52" s="104"/>
      <c r="C52" s="104"/>
      <c r="D52" s="104"/>
      <c r="E52" s="104"/>
      <c r="F52" s="105"/>
    </row>
    <row r="53" spans="1:6">
      <c r="A53" s="106" t="s">
        <v>2906</v>
      </c>
      <c r="B53" s="107"/>
      <c r="C53" s="107"/>
      <c r="D53" s="107"/>
      <c r="E53" s="107"/>
      <c r="F53" s="108"/>
    </row>
    <row r="54" spans="1:6">
      <c r="A54" s="109" t="s">
        <v>2907</v>
      </c>
      <c r="B54" s="110"/>
      <c r="C54" s="110"/>
      <c r="D54" s="110"/>
      <c r="E54" s="110"/>
      <c r="F54" s="111"/>
    </row>
    <row r="55" spans="1:6">
      <c r="A55" s="175" t="str">
        <f>IF(OR(LEFT(B9,2)="35",LEFT(B9,2)="84",LEFT(B9,2)="85",LEFT(B9,2)="86",LEFT(B9,2)="87",LEFT(B9,2)="88"),"NB. Pour cette famille d'activités professionnelles, les données relatives aux arrêts de travail sont incomplètes.","")</f>
        <v/>
      </c>
      <c r="B55" s="176"/>
      <c r="C55" s="176"/>
      <c r="D55" s="176"/>
      <c r="E55" s="176"/>
      <c r="F55" s="177"/>
    </row>
    <row r="56" spans="1:6">
      <c r="A56" s="178"/>
      <c r="B56" s="179"/>
      <c r="C56" s="179"/>
      <c r="D56" s="179"/>
      <c r="E56" s="179"/>
      <c r="F56" s="180"/>
    </row>
  </sheetData>
  <sheetProtection password="9D0E" sheet="1" objects="1" scenarios="1"/>
  <mergeCells count="23">
    <mergeCell ref="A55:F56"/>
    <mergeCell ref="A39:C40"/>
    <mergeCell ref="D39:D40"/>
    <mergeCell ref="E39:E40"/>
    <mergeCell ref="F39:F40"/>
    <mergeCell ref="A41:C42"/>
    <mergeCell ref="D41:D42"/>
    <mergeCell ref="E41:E42"/>
    <mergeCell ref="F41:F42"/>
    <mergeCell ref="A43:C44"/>
    <mergeCell ref="D43:D44"/>
    <mergeCell ref="E43:E44"/>
    <mergeCell ref="F43:F44"/>
    <mergeCell ref="A46:F47"/>
    <mergeCell ref="A37:C38"/>
    <mergeCell ref="D37:D38"/>
    <mergeCell ref="E37:E38"/>
    <mergeCell ref="F37:F38"/>
    <mergeCell ref="A3:F4"/>
    <mergeCell ref="C9:F9"/>
    <mergeCell ref="A11:F12"/>
    <mergeCell ref="A15:F16"/>
    <mergeCell ref="A29:F30"/>
  </mergeCells>
  <conditionalFormatting sqref="D39">
    <cfRule type="expression" dxfId="45" priority="17">
      <formula>$F$39&lt;=-15</formula>
    </cfRule>
    <cfRule type="expression" dxfId="44" priority="18">
      <formula>$F$39&lt;=-10</formula>
    </cfRule>
    <cfRule type="expression" dxfId="43" priority="19">
      <formula>$F$39&gt;=10</formula>
    </cfRule>
    <cfRule type="expression" dxfId="42" priority="20">
      <formula>$F$39&gt;=15</formula>
    </cfRule>
  </conditionalFormatting>
  <conditionalFormatting sqref="D41">
    <cfRule type="expression" dxfId="41" priority="13">
      <formula>$F$41&lt;=-15</formula>
    </cfRule>
    <cfRule type="expression" dxfId="40" priority="14">
      <formula>$F$41&lt;=-10</formula>
    </cfRule>
    <cfRule type="expression" dxfId="39" priority="15">
      <formula>$F$41&gt;=10</formula>
    </cfRule>
    <cfRule type="expression" dxfId="38" priority="16">
      <formula>$F$41&gt;=15</formula>
    </cfRule>
  </conditionalFormatting>
  <conditionalFormatting sqref="D43">
    <cfRule type="expression" dxfId="37" priority="9">
      <formula>$F$43&lt;=-15</formula>
    </cfRule>
    <cfRule type="expression" dxfId="36" priority="10">
      <formula>$F$43&lt;=-10</formula>
    </cfRule>
    <cfRule type="expression" dxfId="35" priority="11">
      <formula>$F$43&gt;=10</formula>
    </cfRule>
    <cfRule type="expression" dxfId="34" priority="12">
      <formula>$F$43&gt;=15</formula>
    </cfRule>
  </conditionalFormatting>
  <conditionalFormatting sqref="D37:D38">
    <cfRule type="expression" dxfId="33" priority="7">
      <formula>$F$37&lt;=-15</formula>
    </cfRule>
    <cfRule type="expression" dxfId="32" priority="8">
      <formula>$F$37&lt;=-10</formula>
    </cfRule>
    <cfRule type="expression" dxfId="31" priority="21">
      <formula>$F$37&gt;=10</formula>
    </cfRule>
    <cfRule type="expression" dxfId="30" priority="22">
      <formula>$F$37&gt;=15</formula>
    </cfRule>
    <cfRule type="expression" dxfId="29" priority="23">
      <formula>SI.ESTERREUR($F$37)</formula>
    </cfRule>
  </conditionalFormatting>
  <conditionalFormatting sqref="C9:F9">
    <cfRule type="containsText" dxfId="28" priority="3" operator="containsText" text="Attention">
      <formula>NOT(ISERROR(SEARCH("Attention",C9)))</formula>
    </cfRule>
  </conditionalFormatting>
  <conditionalFormatting sqref="A55:F56">
    <cfRule type="containsText" dxfId="27" priority="1" operator="containsText" text="NB. Pour cette famille d'activités professionnelles, les données relatives aux arrêts de travail sont incomplètes.">
      <formula>NOT(ISERROR(SEARCH("NB. Pour cette famille d'activités professionnelles, les données relatives aux arrêts de travail sont incomplètes.",A55)))</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2" operator="containsText" id="{84237DBB-66C3-4AAF-831F-7CBCE933D6ED}">
            <xm:f>NOT(ISERROR(SEARCH($F$37,D37)))</xm:f>
            <xm:f>$F$37</xm:f>
            <x14:dxf>
              <fill>
                <patternFill>
                  <bgColor theme="0" tint="-0.14996795556505021"/>
                </patternFill>
              </fill>
            </x14:dxf>
          </x14:cfRule>
          <xm:sqref>D37:D38</xm:sqref>
        </x14:conditionalFormatting>
        <x14:conditionalFormatting xmlns:xm="http://schemas.microsoft.com/office/excel/2006/main">
          <x14:cfRule type="containsText" priority="6" operator="containsText" id="{A1E999D6-F42F-4C9D-8ABF-100E8CD44A56}">
            <xm:f>NOT(ISERROR(SEARCH($F$39,D39)))</xm:f>
            <xm:f>$F$39</xm:f>
            <x14:dxf>
              <fill>
                <patternFill>
                  <bgColor theme="0" tint="-0.14996795556505021"/>
                </patternFill>
              </fill>
            </x14:dxf>
          </x14:cfRule>
          <xm:sqref>D39:D40</xm:sqref>
        </x14:conditionalFormatting>
        <x14:conditionalFormatting xmlns:xm="http://schemas.microsoft.com/office/excel/2006/main">
          <x14:cfRule type="containsText" priority="5" operator="containsText" id="{5A6E84CF-9040-4DC0-B432-5A76F4B73A0A}">
            <xm:f>NOT(ISERROR(SEARCH($F$41,D41)))</xm:f>
            <xm:f>$F$41</xm:f>
            <x14:dxf>
              <fill>
                <patternFill>
                  <bgColor theme="0" tint="-0.14996795556505021"/>
                </patternFill>
              </fill>
            </x14:dxf>
          </x14:cfRule>
          <xm:sqref>D41:D42</xm:sqref>
        </x14:conditionalFormatting>
        <x14:conditionalFormatting xmlns:xm="http://schemas.microsoft.com/office/excel/2006/main">
          <x14:cfRule type="containsText" priority="4" operator="containsText" id="{5C87EE5E-93BC-4597-AB3D-89890B76A95D}">
            <xm:f>NOT(ISERROR(SEARCH($F$43,D43)))</xm:f>
            <xm:f>$F$43</xm:f>
            <x14:dxf>
              <fill>
                <patternFill>
                  <bgColor theme="0" tint="-0.14996795556505021"/>
                </patternFill>
              </fill>
            </x14:dxf>
          </x14:cfRule>
          <xm:sqref>D43:D44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vt:i4>
      </vt:variant>
    </vt:vector>
  </HeadingPairs>
  <TitlesOfParts>
    <vt:vector size="12" baseType="lpstr">
      <vt:lpstr>Lisez-moi</vt:lpstr>
      <vt:lpstr>21 sections</vt:lpstr>
      <vt:lpstr>88 divisions</vt:lpstr>
      <vt:lpstr>88 div moy pond</vt:lpstr>
      <vt:lpstr>Recherche par NAF</vt:lpstr>
      <vt:lpstr>Rech par NAF moy pondérées</vt:lpstr>
      <vt:lpstr>NAF732_NA88</vt:lpstr>
      <vt:lpstr>Fiche de résultats</vt:lpstr>
      <vt:lpstr>Fiche de résultats moy pond</vt:lpstr>
      <vt:lpstr>Fiche de résultats moy pond (2</vt:lpstr>
      <vt:lpstr>'21 sections'!Zone_d_impression</vt:lpstr>
      <vt:lpstr>'Fiche de résultats'!Zone_d_impression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Dalichampt</dc:creator>
  <cp:lastModifiedBy>Libellé </cp:lastModifiedBy>
  <cp:lastPrinted>2019-12-06T11:40:07Z</cp:lastPrinted>
  <dcterms:created xsi:type="dcterms:W3CDTF">2019-05-07T20:22:55Z</dcterms:created>
  <dcterms:modified xsi:type="dcterms:W3CDTF">2019-12-06T11:48:49Z</dcterms:modified>
</cp:coreProperties>
</file>